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nina.potinga\Desktop\Date financiare Programe 2026\"/>
    </mc:Choice>
  </mc:AlternateContent>
  <xr:revisionPtr revIDLastSave="0" documentId="13_ncr:1_{0D969221-C9F8-4483-8FEA-AD1BF3EE7568}" xr6:coauthVersionLast="47" xr6:coauthVersionMax="47" xr10:uidLastSave="{00000000-0000-0000-0000-000000000000}"/>
  <bookViews>
    <workbookView xWindow="-98" yWindow="-98" windowWidth="28996" windowHeight="15675" tabRatio="717" activeTab="4" xr2:uid="{461B0700-612C-4B0B-A204-9BCFE5C29A06}"/>
  </bookViews>
  <sheets>
    <sheet name="Situatii finan.-prescurtate" sheetId="13" r:id="rId1"/>
    <sheet name="Indicatori-prescurtate" sheetId="14" state="hidden" r:id="rId2"/>
    <sheet name="Situatii finan.-simple+complete" sheetId="15" r:id="rId3"/>
    <sheet name="Indicatori - simple+complete" sheetId="16" state="hidden" r:id="rId4"/>
    <sheet name="Articole de investiții" sheetId="4" r:id="rId5"/>
    <sheet name="Prognoza veniturilor" sheetId="5" r:id="rId6"/>
    <sheet name="Prognoza indicatori economici" sheetId="10" r:id="rId7"/>
    <sheet name="Fisa de verificare achiziții" sheetId="12" r:id="rId8"/>
    <sheet name="sal014900" sheetId="19" state="hidden" r:id="rId9"/>
    <sheet name="Sheet1" sheetId="17" state="hidden" r:id="rId10"/>
  </sheets>
  <definedNames>
    <definedName name="_xlnm._FilterDatabase" localSheetId="4" hidden="1">'Articole de investiții'!$B$5:$N$6</definedName>
    <definedName name="_xlnm._FilterDatabase" localSheetId="1" hidden="1">'Indicatori-prescurtate'!$A$8:$S$52</definedName>
    <definedName name="_xlnm._FilterDatabase" localSheetId="8" hidden="1">'sal014900'!$A$6:$G$131</definedName>
    <definedName name="AS2DocOpenMode" hidden="1">"AS2DocumentEdit"</definedName>
    <definedName name="Baza">#REF!</definedName>
    <definedName name="BS">#REF!</definedName>
    <definedName name="BSbot">#REF!</definedName>
    <definedName name="ck">#REF!</definedName>
    <definedName name="_xlnm.Database">#REF!</definedName>
    <definedName name="Excel_BuiltIn_Print_Area_2_1">#REF!</definedName>
    <definedName name="_xlnm.Print_Area" localSheetId="4">'Articole de investiții'!$A$1:$N$52</definedName>
    <definedName name="_xlnm.Print_Area" localSheetId="5">'Prognoza veniturilor'!$A$1:$N$20</definedName>
    <definedName name="TextRefCopy1">#REF!</definedName>
    <definedName name="TextRefCopy2">#REF!</definedName>
    <definedName name="TextRefCopy3">#REF!</definedName>
    <definedName name="TextRefCopyRangeCount" hidden="1">3</definedName>
    <definedName name="Total_Expenses">#REF!</definedName>
    <definedName name="Total_Revenu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10" l="1"/>
  <c r="E82" i="14"/>
  <c r="D82" i="14"/>
  <c r="C82" i="14"/>
  <c r="F82" i="14" s="1"/>
  <c r="G82" i="16"/>
  <c r="E83" i="16"/>
  <c r="F82" i="16"/>
  <c r="E82" i="16"/>
  <c r="D82" i="16"/>
  <c r="E83" i="14" l="1"/>
  <c r="C82" i="16" l="1"/>
  <c r="B109" i="19"/>
  <c r="B108" i="19"/>
  <c r="B107" i="19"/>
  <c r="B105" i="19"/>
  <c r="B104" i="19"/>
  <c r="B103" i="19"/>
  <c r="B102" i="19"/>
  <c r="B100" i="19"/>
  <c r="B99" i="19"/>
  <c r="B97" i="19"/>
  <c r="B94" i="19"/>
  <c r="B92" i="19"/>
  <c r="B90" i="19"/>
  <c r="B89" i="19"/>
  <c r="B88" i="19"/>
  <c r="B87" i="19"/>
  <c r="B86" i="19"/>
  <c r="B85" i="19"/>
  <c r="B83" i="19"/>
  <c r="B82" i="19"/>
  <c r="B81" i="19"/>
  <c r="B80" i="19"/>
  <c r="B79" i="19"/>
  <c r="B78" i="19"/>
  <c r="B77" i="19"/>
  <c r="B75" i="19"/>
  <c r="B73" i="19"/>
  <c r="B72" i="19"/>
  <c r="B71" i="19"/>
  <c r="B69" i="19"/>
  <c r="B68" i="19"/>
  <c r="B67" i="19"/>
  <c r="B66" i="19"/>
  <c r="B65" i="19"/>
  <c r="B64" i="19"/>
  <c r="B62" i="19"/>
  <c r="B61" i="19"/>
  <c r="B59" i="19"/>
  <c r="B58" i="19"/>
  <c r="B57" i="19"/>
  <c r="B56" i="19"/>
  <c r="B55" i="19"/>
  <c r="B53" i="19"/>
  <c r="B52" i="19"/>
  <c r="B51" i="19"/>
  <c r="B49" i="19"/>
  <c r="B48" i="19"/>
  <c r="B47" i="19"/>
  <c r="B45" i="19"/>
  <c r="B44" i="19"/>
  <c r="B43" i="19"/>
  <c r="B41" i="19"/>
  <c r="B39" i="19"/>
  <c r="B38" i="19"/>
  <c r="B37" i="19"/>
  <c r="B36" i="19"/>
  <c r="B35" i="19"/>
  <c r="B34" i="19"/>
  <c r="B33" i="19"/>
  <c r="B32" i="19"/>
  <c r="B31" i="19"/>
  <c r="B30" i="19"/>
  <c r="B29" i="19"/>
  <c r="B28" i="19"/>
  <c r="B27" i="19"/>
  <c r="B26" i="19"/>
  <c r="B25" i="19"/>
  <c r="B24" i="19"/>
  <c r="B23" i="19"/>
  <c r="B22" i="19"/>
  <c r="B21" i="19"/>
  <c r="B20" i="19"/>
  <c r="B19" i="19"/>
  <c r="B18" i="19"/>
  <c r="B17" i="19"/>
  <c r="B16" i="19"/>
  <c r="B14" i="19"/>
  <c r="B13" i="19"/>
  <c r="B10" i="19"/>
  <c r="B9" i="19"/>
  <c r="B8" i="19"/>
  <c r="N99" i="10"/>
  <c r="M99" i="10"/>
  <c r="L99" i="10"/>
  <c r="K99" i="10"/>
  <c r="H99" i="10" s="1"/>
  <c r="I32" i="10"/>
  <c r="I35" i="10"/>
  <c r="E35" i="10"/>
  <c r="F35" i="10"/>
  <c r="G35" i="10"/>
  <c r="H35" i="10"/>
  <c r="D35" i="10"/>
  <c r="I33" i="10"/>
  <c r="H33" i="10"/>
  <c r="G33" i="10"/>
  <c r="F33" i="10"/>
  <c r="E33" i="10"/>
  <c r="D33" i="10"/>
  <c r="D32" i="10"/>
  <c r="P7" i="5"/>
  <c r="I28" i="4"/>
  <c r="J28" i="4" s="1"/>
  <c r="I29" i="4"/>
  <c r="J29" i="4" s="1"/>
  <c r="I30" i="4"/>
  <c r="J30" i="4" s="1"/>
  <c r="I31" i="4"/>
  <c r="J31" i="4" s="1"/>
  <c r="I32" i="4"/>
  <c r="J32" i="4" s="1"/>
  <c r="I33" i="4"/>
  <c r="J33" i="4" s="1"/>
  <c r="I19" i="4"/>
  <c r="J19" i="4" s="1"/>
  <c r="K19" i="4" s="1"/>
  <c r="I20" i="4"/>
  <c r="K20" i="4" s="1"/>
  <c r="J20" i="4"/>
  <c r="I21" i="4"/>
  <c r="J21" i="4" s="1"/>
  <c r="K21" i="4" s="1"/>
  <c r="I22" i="4"/>
  <c r="J22" i="4"/>
  <c r="K22" i="4"/>
  <c r="I23" i="4"/>
  <c r="J23" i="4" s="1"/>
  <c r="K23" i="4" s="1"/>
  <c r="I24" i="4"/>
  <c r="J24" i="4" s="1"/>
  <c r="K24" i="4" s="1"/>
  <c r="I25" i="4"/>
  <c r="J25" i="4" s="1"/>
  <c r="K25" i="4" s="1"/>
  <c r="I26" i="4"/>
  <c r="J26" i="4"/>
  <c r="K26" i="4"/>
  <c r="I27" i="4"/>
  <c r="J27" i="4" s="1"/>
  <c r="K27" i="4" s="1"/>
  <c r="D48" i="14"/>
  <c r="G82" i="14"/>
  <c r="G79" i="14" a="1"/>
  <c r="G79" i="14"/>
  <c r="G78" i="14" a="1"/>
  <c r="G78" i="14"/>
  <c r="G77" i="14" a="1"/>
  <c r="G77" i="14" s="1"/>
  <c r="G76" i="14" a="1"/>
  <c r="G76" i="14" s="1"/>
  <c r="G73" i="14" a="1"/>
  <c r="G73" i="14"/>
  <c r="G72" i="14" a="1"/>
  <c r="G72" i="14" s="1"/>
  <c r="G71" i="14" a="1"/>
  <c r="G71" i="14" s="1"/>
  <c r="G70" i="14" a="1"/>
  <c r="G70" i="14"/>
  <c r="G69" i="14" a="1"/>
  <c r="G69" i="14" s="1"/>
  <c r="G68" i="14" a="1"/>
  <c r="G68" i="14" s="1"/>
  <c r="G66" i="14" a="1"/>
  <c r="G66" i="14" s="1"/>
  <c r="G64" i="14" a="1"/>
  <c r="G64" i="14" s="1"/>
  <c r="G59" i="14" a="1"/>
  <c r="G59" i="14" s="1"/>
  <c r="M80" i="14" a="1"/>
  <c r="M80" i="14" s="1"/>
  <c r="M79" i="14" a="1"/>
  <c r="M79" i="14" s="1"/>
  <c r="M78" i="14" a="1"/>
  <c r="M78" i="14"/>
  <c r="M77" i="14" a="1"/>
  <c r="M77" i="14" s="1"/>
  <c r="M76" i="14" a="1"/>
  <c r="M76" i="14" s="1"/>
  <c r="M73" i="14" a="1"/>
  <c r="M73" i="14"/>
  <c r="M72" i="14" a="1"/>
  <c r="M72" i="14"/>
  <c r="M71" i="14" a="1"/>
  <c r="M71" i="14" s="1"/>
  <c r="M70" i="14" a="1"/>
  <c r="M70" i="14"/>
  <c r="M69" i="14" a="1"/>
  <c r="M69" i="14" s="1"/>
  <c r="M68" i="14" a="1"/>
  <c r="M68" i="14"/>
  <c r="M66" i="14" a="1"/>
  <c r="M66" i="14"/>
  <c r="M65" i="14" a="1"/>
  <c r="M65" i="14" s="1"/>
  <c r="M64" i="14" a="1"/>
  <c r="M64" i="14"/>
  <c r="M63" i="14" a="1"/>
  <c r="M63" i="14" s="1"/>
  <c r="M62" i="14" a="1"/>
  <c r="M62" i="14"/>
  <c r="M61" i="14" a="1"/>
  <c r="M61" i="14"/>
  <c r="M60" i="14" a="1"/>
  <c r="M60" i="14" s="1"/>
  <c r="M59" i="14" a="1"/>
  <c r="M59" i="14"/>
  <c r="G81" i="16" a="1"/>
  <c r="G81" i="16"/>
  <c r="G79" i="16" a="1"/>
  <c r="G79" i="16" s="1"/>
  <c r="G78" i="16" a="1"/>
  <c r="G78" i="16"/>
  <c r="G77" i="16" a="1"/>
  <c r="G77" i="16"/>
  <c r="G76" i="16" a="1"/>
  <c r="G76" i="16"/>
  <c r="G73" i="16" a="1"/>
  <c r="G73" i="16"/>
  <c r="G72" i="16" a="1"/>
  <c r="G72" i="16" s="1"/>
  <c r="G71" i="16" a="1"/>
  <c r="G71" i="16" s="1"/>
  <c r="G70" i="16" a="1"/>
  <c r="G70" i="16" s="1"/>
  <c r="G69" i="16" a="1"/>
  <c r="G69" i="16" s="1"/>
  <c r="G68" i="16" a="1"/>
  <c r="G68" i="16" s="1"/>
  <c r="G66" i="16" a="1"/>
  <c r="G66" i="16"/>
  <c r="G64" i="16" a="1"/>
  <c r="G64" i="16"/>
  <c r="G59" i="16" a="1"/>
  <c r="G59" i="16" s="1"/>
  <c r="M81" i="16" a="1"/>
  <c r="M81" i="16"/>
  <c r="M80" i="16" a="1"/>
  <c r="M80" i="16" s="1"/>
  <c r="M79" i="16" a="1"/>
  <c r="M79" i="16" s="1"/>
  <c r="M78" i="16" a="1"/>
  <c r="M78" i="16"/>
  <c r="M77" i="16" a="1"/>
  <c r="M77" i="16" s="1"/>
  <c r="M76" i="16" a="1"/>
  <c r="M76" i="16"/>
  <c r="M73" i="16" a="1"/>
  <c r="M73" i="16" s="1"/>
  <c r="M72" i="16" a="1"/>
  <c r="M72" i="16" s="1"/>
  <c r="M71" i="16" a="1"/>
  <c r="M71" i="16" s="1"/>
  <c r="M70" i="16" a="1"/>
  <c r="M70" i="16" s="1"/>
  <c r="M69" i="16" a="1"/>
  <c r="M69" i="16"/>
  <c r="M68" i="16" a="1"/>
  <c r="M68" i="16" s="1"/>
  <c r="M66" i="16" a="1"/>
  <c r="M66" i="16" s="1"/>
  <c r="M65" i="16" a="1"/>
  <c r="M65" i="16" s="1"/>
  <c r="M64" i="16" a="1"/>
  <c r="M64" i="16"/>
  <c r="M63" i="16" a="1"/>
  <c r="M63" i="16" s="1"/>
  <c r="M62" i="16" a="1"/>
  <c r="M62" i="16" s="1"/>
  <c r="M61" i="16" a="1"/>
  <c r="M61" i="16" s="1"/>
  <c r="M60" i="16" a="1"/>
  <c r="M60" i="16"/>
  <c r="M59" i="16" a="1"/>
  <c r="M59" i="16" s="1"/>
  <c r="D9" i="14"/>
  <c r="D10" i="14"/>
  <c r="D11" i="14"/>
  <c r="D12" i="14"/>
  <c r="D13" i="14"/>
  <c r="D14" i="14"/>
  <c r="D15" i="14"/>
  <c r="D16" i="14"/>
  <c r="D18" i="14"/>
  <c r="D19" i="14"/>
  <c r="D20" i="14"/>
  <c r="D22" i="14"/>
  <c r="D23" i="14"/>
  <c r="D24" i="14"/>
  <c r="D26" i="14"/>
  <c r="D32" i="14"/>
  <c r="D33" i="14"/>
  <c r="D34" i="14"/>
  <c r="D35" i="14"/>
  <c r="D37" i="14"/>
  <c r="D38" i="14"/>
  <c r="D39" i="14"/>
  <c r="D40" i="14"/>
  <c r="D41" i="14"/>
  <c r="D43" i="14"/>
  <c r="D44" i="14"/>
  <c r="D45" i="14"/>
  <c r="D46" i="14"/>
  <c r="D47" i="14"/>
  <c r="D49" i="14"/>
  <c r="D50" i="14"/>
  <c r="D52" i="14"/>
  <c r="D9" i="16"/>
  <c r="D10" i="16"/>
  <c r="D11" i="16"/>
  <c r="D12" i="16"/>
  <c r="D13" i="16"/>
  <c r="D14" i="16"/>
  <c r="D15" i="16"/>
  <c r="D16" i="16"/>
  <c r="D18" i="16"/>
  <c r="D19" i="16"/>
  <c r="D20" i="16"/>
  <c r="D21" i="16"/>
  <c r="D22" i="16"/>
  <c r="D23" i="16"/>
  <c r="D24" i="16"/>
  <c r="D25" i="16"/>
  <c r="D26" i="16"/>
  <c r="D27" i="16"/>
  <c r="D28" i="16"/>
  <c r="D29" i="16"/>
  <c r="D30" i="16"/>
  <c r="D32" i="16"/>
  <c r="D33" i="16"/>
  <c r="D34" i="16"/>
  <c r="D35" i="16"/>
  <c r="D37" i="16"/>
  <c r="D38" i="16"/>
  <c r="D39" i="16"/>
  <c r="D40" i="16"/>
  <c r="D41" i="16"/>
  <c r="D43" i="16"/>
  <c r="D44" i="16"/>
  <c r="D45" i="16"/>
  <c r="D46" i="16"/>
  <c r="D47" i="16"/>
  <c r="D48" i="16"/>
  <c r="D49" i="16"/>
  <c r="D50" i="16"/>
  <c r="D52" i="16"/>
  <c r="L3" i="4"/>
  <c r="C33" i="10"/>
  <c r="C36" i="10"/>
  <c r="M93" i="4"/>
  <c r="M92" i="4"/>
  <c r="M91" i="4"/>
  <c r="K93" i="4"/>
  <c r="K92" i="4"/>
  <c r="K91" i="4"/>
  <c r="E83" i="10"/>
  <c r="H48" i="4"/>
  <c r="M50" i="4"/>
  <c r="M47" i="4"/>
  <c r="I47" i="4"/>
  <c r="I48" i="4" s="1"/>
  <c r="N3" i="4"/>
  <c r="N2" i="4"/>
  <c r="I35" i="4"/>
  <c r="J35" i="4" s="1"/>
  <c r="I34" i="4"/>
  <c r="J34" i="4" s="1"/>
  <c r="I18" i="4"/>
  <c r="J18" i="4" s="1"/>
  <c r="I17" i="4"/>
  <c r="J17" i="4" s="1"/>
  <c r="K17" i="4" s="1"/>
  <c r="I16" i="4"/>
  <c r="J16" i="4" s="1"/>
  <c r="I15" i="4"/>
  <c r="J15" i="4" s="1"/>
  <c r="F58" i="16"/>
  <c r="E58" i="16"/>
  <c r="D58" i="16"/>
  <c r="R82" i="16"/>
  <c r="R82" i="14"/>
  <c r="K31" i="4" l="1"/>
  <c r="K29" i="4"/>
  <c r="K33" i="4"/>
  <c r="K32" i="4"/>
  <c r="K30" i="4"/>
  <c r="K28" i="4"/>
  <c r="J47" i="4"/>
  <c r="J48" i="4" s="1"/>
  <c r="K18" i="4"/>
  <c r="K35" i="4"/>
  <c r="K16" i="4"/>
  <c r="K15" i="4"/>
  <c r="K34" i="4"/>
  <c r="F58" i="14"/>
  <c r="E58" i="14"/>
  <c r="D58" i="14"/>
  <c r="K47" i="4" l="1"/>
  <c r="K48" i="4" s="1"/>
  <c r="G93" i="4"/>
  <c r="F93" i="4"/>
  <c r="E93" i="4"/>
  <c r="F54" i="14" l="1"/>
  <c r="E54" i="14"/>
  <c r="H43" i="4" l="1"/>
  <c r="H50" i="4" s="1"/>
  <c r="I42" i="4"/>
  <c r="I41" i="4"/>
  <c r="J41" i="4" s="1"/>
  <c r="I40" i="4"/>
  <c r="J40" i="4" s="1"/>
  <c r="I39" i="4"/>
  <c r="J39" i="4" s="1"/>
  <c r="I38" i="4"/>
  <c r="J38" i="4" s="1"/>
  <c r="I37" i="4"/>
  <c r="J37" i="4" s="1"/>
  <c r="I36" i="4"/>
  <c r="I14" i="4"/>
  <c r="I13" i="4"/>
  <c r="J13" i="4" s="1"/>
  <c r="I12" i="4"/>
  <c r="J12" i="4" s="1"/>
  <c r="I11" i="4"/>
  <c r="J11" i="4" s="1"/>
  <c r="I10" i="4"/>
  <c r="J10" i="4" s="1"/>
  <c r="I9" i="4"/>
  <c r="J9" i="4" s="1"/>
  <c r="I8" i="4"/>
  <c r="J8" i="4" s="1"/>
  <c r="I7" i="4"/>
  <c r="J36" i="4" l="1"/>
  <c r="K36" i="4" s="1"/>
  <c r="J42" i="4"/>
  <c r="K42" i="4" s="1"/>
  <c r="J14" i="4"/>
  <c r="K14" i="4" s="1"/>
  <c r="K9" i="4"/>
  <c r="K13" i="4"/>
  <c r="I43" i="4"/>
  <c r="J7" i="4"/>
  <c r="K37" i="4"/>
  <c r="K38" i="4"/>
  <c r="K39" i="4"/>
  <c r="K12" i="4"/>
  <c r="K40" i="4"/>
  <c r="K8" i="4"/>
  <c r="K10" i="4"/>
  <c r="K11" i="4"/>
  <c r="K41" i="4"/>
  <c r="D80" i="16"/>
  <c r="D71" i="14"/>
  <c r="D59" i="14"/>
  <c r="F63" i="16"/>
  <c r="E63" i="16"/>
  <c r="D63" i="16"/>
  <c r="F60" i="16"/>
  <c r="E60" i="16"/>
  <c r="D60" i="16"/>
  <c r="F52" i="16"/>
  <c r="E52" i="16"/>
  <c r="F48" i="16"/>
  <c r="F81" i="16" s="1"/>
  <c r="E48" i="16"/>
  <c r="E81" i="16" s="1"/>
  <c r="D81" i="16"/>
  <c r="F47" i="16"/>
  <c r="E47" i="16"/>
  <c r="F46" i="16"/>
  <c r="F50" i="16" s="1"/>
  <c r="E46" i="16"/>
  <c r="E50" i="16" s="1"/>
  <c r="F45" i="16"/>
  <c r="E45" i="16"/>
  <c r="F44" i="16"/>
  <c r="E44" i="16"/>
  <c r="F43" i="16"/>
  <c r="F80" i="16" s="1"/>
  <c r="E43" i="16"/>
  <c r="E80" i="16" s="1"/>
  <c r="F6" i="16"/>
  <c r="E6" i="16"/>
  <c r="D6" i="16"/>
  <c r="C2" i="16"/>
  <c r="F63" i="14"/>
  <c r="E63" i="14"/>
  <c r="D63" i="14"/>
  <c r="F62" i="14"/>
  <c r="E62" i="14"/>
  <c r="D62" i="14"/>
  <c r="F60" i="14"/>
  <c r="E60" i="14"/>
  <c r="D60" i="14"/>
  <c r="F59" i="14"/>
  <c r="E59" i="14"/>
  <c r="F52" i="14"/>
  <c r="E52" i="14"/>
  <c r="F48" i="14"/>
  <c r="F81" i="14" s="1"/>
  <c r="E48" i="14"/>
  <c r="E81" i="14" s="1"/>
  <c r="D81" i="14"/>
  <c r="F47" i="14"/>
  <c r="E47" i="14"/>
  <c r="F46" i="14"/>
  <c r="F50" i="14" s="1"/>
  <c r="E46" i="14"/>
  <c r="F45" i="14"/>
  <c r="E45" i="14"/>
  <c r="F44" i="14"/>
  <c r="E44" i="14"/>
  <c r="F43" i="14"/>
  <c r="F80" i="14" s="1"/>
  <c r="E43" i="14"/>
  <c r="E80" i="14" s="1"/>
  <c r="D80" i="14"/>
  <c r="F34" i="14"/>
  <c r="F35" i="14" s="1"/>
  <c r="F75" i="14" s="1"/>
  <c r="E34" i="14"/>
  <c r="D75" i="14"/>
  <c r="F33" i="14"/>
  <c r="F74" i="14" s="1"/>
  <c r="E33" i="14"/>
  <c r="E74" i="14" s="1"/>
  <c r="D74" i="14"/>
  <c r="F32" i="14"/>
  <c r="E32" i="14"/>
  <c r="F24" i="14"/>
  <c r="E24" i="14"/>
  <c r="F6" i="14"/>
  <c r="E6" i="14"/>
  <c r="D6" i="14"/>
  <c r="C2" i="14"/>
  <c r="F71" i="14"/>
  <c r="E71" i="14"/>
  <c r="F283" i="15"/>
  <c r="E283" i="15"/>
  <c r="D283" i="15"/>
  <c r="F279" i="15"/>
  <c r="E279" i="15"/>
  <c r="D279" i="15"/>
  <c r="F276" i="15"/>
  <c r="E276" i="15"/>
  <c r="D276" i="15"/>
  <c r="F266" i="15"/>
  <c r="E266" i="15"/>
  <c r="D266" i="15"/>
  <c r="F257" i="15"/>
  <c r="E257" i="15"/>
  <c r="D257" i="15"/>
  <c r="G256" i="15"/>
  <c r="G255" i="15"/>
  <c r="G254" i="15"/>
  <c r="G253" i="15"/>
  <c r="F251" i="15"/>
  <c r="E251" i="15"/>
  <c r="D251" i="15"/>
  <c r="G250" i="15"/>
  <c r="G249" i="15"/>
  <c r="G248" i="15"/>
  <c r="F245" i="15"/>
  <c r="E245" i="15"/>
  <c r="D245" i="15"/>
  <c r="G244" i="15"/>
  <c r="G243" i="15"/>
  <c r="G242" i="15"/>
  <c r="G241" i="15"/>
  <c r="G240" i="15"/>
  <c r="F229" i="15"/>
  <c r="F29" i="16" s="1"/>
  <c r="E229" i="15"/>
  <c r="E29" i="16" s="1"/>
  <c r="D229" i="15"/>
  <c r="F221" i="15"/>
  <c r="F28" i="16" s="1"/>
  <c r="E221" i="15"/>
  <c r="E28" i="16" s="1"/>
  <c r="D221" i="15"/>
  <c r="F213" i="15"/>
  <c r="E213" i="15"/>
  <c r="E27" i="16" s="1"/>
  <c r="D213" i="15"/>
  <c r="F203" i="15"/>
  <c r="E203" i="15"/>
  <c r="D203" i="15"/>
  <c r="F195" i="15"/>
  <c r="E195" i="15"/>
  <c r="D195" i="15"/>
  <c r="F185" i="15"/>
  <c r="E185" i="15"/>
  <c r="D185" i="15"/>
  <c r="F174" i="15"/>
  <c r="E174" i="15"/>
  <c r="E192" i="15" s="1"/>
  <c r="D174" i="15"/>
  <c r="F160" i="15"/>
  <c r="E160" i="15"/>
  <c r="D160" i="15"/>
  <c r="F152" i="15"/>
  <c r="F59" i="16" s="1"/>
  <c r="E152" i="15"/>
  <c r="L1" i="4" s="1"/>
  <c r="D152" i="15"/>
  <c r="F150" i="15"/>
  <c r="E150" i="15"/>
  <c r="D150" i="15"/>
  <c r="F144" i="15"/>
  <c r="E144" i="15"/>
  <c r="D144" i="15"/>
  <c r="F123" i="15"/>
  <c r="F138" i="15" s="1"/>
  <c r="E123" i="15"/>
  <c r="E138" i="15" s="1"/>
  <c r="E24" i="16" s="1"/>
  <c r="D123" i="15"/>
  <c r="D138" i="15" s="1"/>
  <c r="F108" i="15"/>
  <c r="F120" i="15" s="1"/>
  <c r="E108" i="15"/>
  <c r="E120" i="15" s="1"/>
  <c r="D108" i="15"/>
  <c r="D120" i="15" s="1"/>
  <c r="F102" i="15"/>
  <c r="E102" i="15"/>
  <c r="D102" i="15"/>
  <c r="F96" i="15"/>
  <c r="E96" i="15"/>
  <c r="D96" i="15"/>
  <c r="F90" i="15"/>
  <c r="E90" i="15"/>
  <c r="D90" i="15"/>
  <c r="F73" i="15"/>
  <c r="F79" i="15" s="1"/>
  <c r="E73" i="15"/>
  <c r="E79" i="15" s="1"/>
  <c r="D73" i="15"/>
  <c r="D79" i="15" s="1"/>
  <c r="F70" i="15"/>
  <c r="E70" i="15"/>
  <c r="D70" i="15"/>
  <c r="F60" i="15"/>
  <c r="E60" i="15"/>
  <c r="D60" i="15"/>
  <c r="F51" i="15"/>
  <c r="E51" i="15"/>
  <c r="D51" i="15"/>
  <c r="F37" i="15"/>
  <c r="F43" i="15" s="1"/>
  <c r="E37" i="15"/>
  <c r="E43" i="15" s="1"/>
  <c r="D37" i="15"/>
  <c r="D43" i="15" s="1"/>
  <c r="F22" i="15"/>
  <c r="F34" i="15" s="1"/>
  <c r="E22" i="15"/>
  <c r="E34" i="15" s="1"/>
  <c r="D22" i="15"/>
  <c r="D34" i="15" s="1"/>
  <c r="F10" i="15"/>
  <c r="F18" i="15" s="1"/>
  <c r="E10" i="15"/>
  <c r="E18" i="15" s="1"/>
  <c r="D10" i="15"/>
  <c r="D18" i="15" s="1"/>
  <c r="F73" i="13"/>
  <c r="E73" i="13"/>
  <c r="D73" i="13"/>
  <c r="F69" i="13"/>
  <c r="E69" i="13"/>
  <c r="D69" i="13"/>
  <c r="F66" i="13"/>
  <c r="E66" i="13"/>
  <c r="D66" i="13"/>
  <c r="F55" i="13"/>
  <c r="E55" i="13"/>
  <c r="D55" i="13"/>
  <c r="F39" i="13"/>
  <c r="F44" i="13" s="1"/>
  <c r="F48" i="13" s="1"/>
  <c r="F50" i="13" s="1"/>
  <c r="F64" i="14" s="1"/>
  <c r="E39" i="13"/>
  <c r="E44" i="13" s="1"/>
  <c r="E48" i="13" s="1"/>
  <c r="E50" i="13" s="1"/>
  <c r="D39" i="13"/>
  <c r="D44" i="13" s="1"/>
  <c r="D48" i="13" s="1"/>
  <c r="D50" i="13" s="1"/>
  <c r="D64" i="14" s="1"/>
  <c r="F35" i="13"/>
  <c r="E35" i="13"/>
  <c r="D35" i="13"/>
  <c r="F29" i="13"/>
  <c r="F67" i="14" s="1"/>
  <c r="E29" i="13"/>
  <c r="E16" i="14" s="1"/>
  <c r="D29" i="13"/>
  <c r="F26" i="13"/>
  <c r="E26" i="13"/>
  <c r="E66" i="14" s="1"/>
  <c r="D26" i="13"/>
  <c r="D66" i="14" s="1"/>
  <c r="F17" i="13"/>
  <c r="F23" i="14" s="1"/>
  <c r="E17" i="13"/>
  <c r="E22" i="14" s="1"/>
  <c r="D17" i="13"/>
  <c r="F11" i="13"/>
  <c r="E11" i="13"/>
  <c r="D11" i="13"/>
  <c r="M81" i="14" l="1" a="1"/>
  <c r="M81" i="14" s="1"/>
  <c r="G81" i="14" s="1" a="1"/>
  <c r="G81" i="14" s="1"/>
  <c r="F230" i="15"/>
  <c r="F233" i="15" s="1"/>
  <c r="E16" i="16"/>
  <c r="F20" i="14"/>
  <c r="F70" i="14" s="1"/>
  <c r="I50" i="4"/>
  <c r="D82" i="10" s="1"/>
  <c r="I86" i="10" s="1"/>
  <c r="N44" i="4"/>
  <c r="L44" i="4"/>
  <c r="E67" i="14"/>
  <c r="E59" i="16"/>
  <c r="E196" i="15"/>
  <c r="E62" i="16" s="1"/>
  <c r="F16" i="16"/>
  <c r="F192" i="15"/>
  <c r="F196" i="15" s="1"/>
  <c r="F62" i="16" s="1"/>
  <c r="F24" i="16"/>
  <c r="F81" i="15"/>
  <c r="F26" i="16" s="1"/>
  <c r="F73" i="16" s="1"/>
  <c r="E105" i="15"/>
  <c r="E41" i="16" s="1"/>
  <c r="E81" i="15"/>
  <c r="E23" i="16" s="1"/>
  <c r="F105" i="15"/>
  <c r="F145" i="15" s="1"/>
  <c r="F15" i="16" s="1"/>
  <c r="G251" i="15"/>
  <c r="D67" i="14"/>
  <c r="F41" i="14"/>
  <c r="F61" i="14"/>
  <c r="F66" i="14"/>
  <c r="F34" i="16"/>
  <c r="F35" i="16" s="1"/>
  <c r="F75" i="16" s="1"/>
  <c r="F27" i="16"/>
  <c r="D59" i="16"/>
  <c r="D105" i="15"/>
  <c r="D71" i="16" s="1"/>
  <c r="F18" i="13"/>
  <c r="F12" i="14" s="1"/>
  <c r="D70" i="14"/>
  <c r="F38" i="14"/>
  <c r="F77" i="14" s="1"/>
  <c r="F39" i="14"/>
  <c r="F22" i="14"/>
  <c r="F72" i="14" s="1"/>
  <c r="D73" i="14"/>
  <c r="F37" i="14"/>
  <c r="F79" i="14" s="1"/>
  <c r="E26" i="14"/>
  <c r="E73" i="14" s="1"/>
  <c r="D168" i="15"/>
  <c r="D67" i="16"/>
  <c r="E168" i="15"/>
  <c r="D230" i="15"/>
  <c r="E67" i="16"/>
  <c r="F168" i="15"/>
  <c r="E230" i="15"/>
  <c r="F67" i="16"/>
  <c r="I48" i="16"/>
  <c r="J48" i="16"/>
  <c r="F32" i="16"/>
  <c r="E260" i="15"/>
  <c r="E25" i="16"/>
  <c r="D74" i="16"/>
  <c r="E49" i="16"/>
  <c r="F25" i="16"/>
  <c r="E33" i="16"/>
  <c r="E74" i="16" s="1"/>
  <c r="F49" i="16"/>
  <c r="F30" i="16"/>
  <c r="G245" i="15"/>
  <c r="D81" i="15"/>
  <c r="F33" i="16"/>
  <c r="F74" i="16" s="1"/>
  <c r="E52" i="15"/>
  <c r="D75" i="16"/>
  <c r="G257" i="15"/>
  <c r="E32" i="16"/>
  <c r="D260" i="15"/>
  <c r="D192" i="15"/>
  <c r="D196" i="15" s="1"/>
  <c r="D62" i="16" s="1"/>
  <c r="F260" i="15"/>
  <c r="D52" i="15"/>
  <c r="E34" i="16"/>
  <c r="E35" i="16" s="1"/>
  <c r="E75" i="16" s="1"/>
  <c r="F26" i="14"/>
  <c r="F73" i="14" s="1"/>
  <c r="E50" i="14"/>
  <c r="E49" i="14"/>
  <c r="E37" i="14"/>
  <c r="E79" i="14" s="1"/>
  <c r="F31" i="13"/>
  <c r="F14" i="14" s="1"/>
  <c r="F68" i="14" s="1"/>
  <c r="F16" i="14"/>
  <c r="D31" i="13"/>
  <c r="E41" i="14"/>
  <c r="E31" i="13"/>
  <c r="E15" i="14" s="1"/>
  <c r="E20" i="14"/>
  <c r="E70" i="14" s="1"/>
  <c r="E72" i="14"/>
  <c r="E23" i="14"/>
  <c r="D72" i="14"/>
  <c r="E18" i="13"/>
  <c r="D18" i="13"/>
  <c r="D78" i="14" s="1"/>
  <c r="E38" i="14"/>
  <c r="E77" i="14" s="1"/>
  <c r="E39" i="14"/>
  <c r="E61" i="14"/>
  <c r="E64" i="14"/>
  <c r="D61" i="14"/>
  <c r="D77" i="14"/>
  <c r="E35" i="14"/>
  <c r="E75" i="14" s="1"/>
  <c r="E76" i="14" s="1"/>
  <c r="F76" i="14"/>
  <c r="D76" i="14"/>
  <c r="J43" i="4"/>
  <c r="J50" i="4" s="1"/>
  <c r="K7" i="4"/>
  <c r="R48" i="14"/>
  <c r="S48" i="14"/>
  <c r="F52" i="15"/>
  <c r="F41" i="16" l="1"/>
  <c r="E21" i="16"/>
  <c r="E71" i="16" s="1"/>
  <c r="F21" i="16"/>
  <c r="F71" i="16" s="1"/>
  <c r="F261" i="15"/>
  <c r="E261" i="15"/>
  <c r="F66" i="16"/>
  <c r="E66" i="16"/>
  <c r="F11" i="14"/>
  <c r="F10" i="14"/>
  <c r="G260" i="15"/>
  <c r="G261" i="15" s="1"/>
  <c r="F40" i="14"/>
  <c r="F78" i="14" s="1"/>
  <c r="F9" i="14"/>
  <c r="F23" i="16"/>
  <c r="E22" i="16"/>
  <c r="E72" i="16" s="1"/>
  <c r="E20" i="16"/>
  <c r="E70" i="16" s="1"/>
  <c r="E76" i="16"/>
  <c r="F14" i="16"/>
  <c r="F68" i="16" s="1"/>
  <c r="D145" i="15"/>
  <c r="E40" i="14"/>
  <c r="E78" i="14" s="1"/>
  <c r="D66" i="16"/>
  <c r="E26" i="16"/>
  <c r="E73" i="16" s="1"/>
  <c r="F76" i="16"/>
  <c r="F20" i="16"/>
  <c r="F70" i="16" s="1"/>
  <c r="E145" i="15"/>
  <c r="E14" i="16" s="1"/>
  <c r="E68" i="16" s="1"/>
  <c r="F22" i="16"/>
  <c r="F72" i="16" s="1"/>
  <c r="D76" i="16"/>
  <c r="D261" i="15"/>
  <c r="D70" i="16"/>
  <c r="F15" i="14"/>
  <c r="E14" i="14"/>
  <c r="E68" i="14" s="1"/>
  <c r="F13" i="14"/>
  <c r="F19" i="14"/>
  <c r="F18" i="14"/>
  <c r="F69" i="14" s="1"/>
  <c r="F65" i="14"/>
  <c r="D173" i="15"/>
  <c r="D77" i="16"/>
  <c r="D82" i="15"/>
  <c r="F82" i="15"/>
  <c r="F9" i="16" s="1"/>
  <c r="D233" i="15"/>
  <c r="E173" i="15"/>
  <c r="E38" i="16"/>
  <c r="E77" i="16" s="1"/>
  <c r="E82" i="15"/>
  <c r="D73" i="16"/>
  <c r="D72" i="16"/>
  <c r="E233" i="15"/>
  <c r="E30" i="16"/>
  <c r="F173" i="15"/>
  <c r="F38" i="16"/>
  <c r="F77" i="16" s="1"/>
  <c r="D68" i="14"/>
  <c r="E65" i="14"/>
  <c r="E13" i="14"/>
  <c r="E12" i="14"/>
  <c r="E11" i="14"/>
  <c r="E10" i="14"/>
  <c r="E19" i="14"/>
  <c r="E18" i="14"/>
  <c r="E9" i="14"/>
  <c r="D65" i="14"/>
  <c r="D69" i="14"/>
  <c r="D79" i="14"/>
  <c r="K43" i="4"/>
  <c r="K50" i="4" s="1"/>
  <c r="G104" i="10"/>
  <c r="F104" i="10"/>
  <c r="E104" i="10"/>
  <c r="D104" i="10"/>
  <c r="L104" i="10" s="1"/>
  <c r="C104" i="10"/>
  <c r="G103" i="10"/>
  <c r="I103" i="10" s="1"/>
  <c r="F103" i="10"/>
  <c r="E103" i="10"/>
  <c r="D103" i="10"/>
  <c r="K103" i="10" s="1"/>
  <c r="H103" i="10" s="1"/>
  <c r="C103" i="10"/>
  <c r="C101" i="10"/>
  <c r="G99" i="10"/>
  <c r="F99" i="10"/>
  <c r="E99" i="10"/>
  <c r="D99" i="10"/>
  <c r="C99" i="10"/>
  <c r="E9" i="16" l="1"/>
  <c r="L2" i="4"/>
  <c r="N1" i="4" s="1"/>
  <c r="E15" i="16"/>
  <c r="D68" i="16"/>
  <c r="I99" i="10"/>
  <c r="I104" i="10"/>
  <c r="E12" i="16"/>
  <c r="E13" i="16"/>
  <c r="E65" i="16"/>
  <c r="E18" i="16"/>
  <c r="E69" i="16" s="1"/>
  <c r="E19" i="16"/>
  <c r="E11" i="16"/>
  <c r="E10" i="16"/>
  <c r="E197" i="15"/>
  <c r="E199" i="15" s="1"/>
  <c r="E61" i="16"/>
  <c r="F146" i="15"/>
  <c r="F12" i="16"/>
  <c r="F18" i="16"/>
  <c r="F69" i="16" s="1"/>
  <c r="F13" i="16"/>
  <c r="F65" i="16"/>
  <c r="F11" i="16"/>
  <c r="F19" i="16"/>
  <c r="F10" i="16"/>
  <c r="D69" i="16"/>
  <c r="D65" i="16"/>
  <c r="F197" i="15"/>
  <c r="F199" i="15" s="1"/>
  <c r="F61" i="16"/>
  <c r="D197" i="15"/>
  <c r="D199" i="15" s="1"/>
  <c r="D61" i="16"/>
  <c r="D146" i="15"/>
  <c r="E146" i="15"/>
  <c r="E69" i="14"/>
  <c r="N103" i="10"/>
  <c r="N104" i="10"/>
  <c r="M104" i="10"/>
  <c r="K104" i="10"/>
  <c r="H104" i="10" s="1"/>
  <c r="M103" i="10"/>
  <c r="L103" i="10"/>
  <c r="M31" i="4" l="1"/>
  <c r="N31" i="4" s="1"/>
  <c r="L31" i="4" s="1"/>
  <c r="M32" i="4"/>
  <c r="N32" i="4" s="1"/>
  <c r="L32" i="4" s="1"/>
  <c r="M33" i="4"/>
  <c r="N33" i="4" s="1"/>
  <c r="L33" i="4" s="1"/>
  <c r="M28" i="4"/>
  <c r="N28" i="4" s="1"/>
  <c r="L28" i="4" s="1"/>
  <c r="M29" i="4"/>
  <c r="N29" i="4" s="1"/>
  <c r="L29" i="4" s="1"/>
  <c r="M30" i="4"/>
  <c r="N30" i="4" s="1"/>
  <c r="L30" i="4" s="1"/>
  <c r="M22" i="4"/>
  <c r="N22" i="4" s="1"/>
  <c r="L22" i="4" s="1"/>
  <c r="M26" i="4"/>
  <c r="N26" i="4" s="1"/>
  <c r="L26" i="4" s="1"/>
  <c r="M20" i="4"/>
  <c r="N20" i="4" s="1"/>
  <c r="L20" i="4" s="1"/>
  <c r="M19" i="4"/>
  <c r="N19" i="4" s="1"/>
  <c r="L19" i="4" s="1"/>
  <c r="M23" i="4"/>
  <c r="N23" i="4" s="1"/>
  <c r="L23" i="4" s="1"/>
  <c r="M24" i="4"/>
  <c r="N24" i="4" s="1"/>
  <c r="L24" i="4" s="1"/>
  <c r="M27" i="4"/>
  <c r="N27" i="4" s="1"/>
  <c r="M21" i="4"/>
  <c r="N21" i="4" s="1"/>
  <c r="L21" i="4" s="1"/>
  <c r="M25" i="4"/>
  <c r="N25" i="4" s="1"/>
  <c r="L25" i="4" s="1"/>
  <c r="M9" i="4"/>
  <c r="N9" i="4" s="1"/>
  <c r="M10" i="4"/>
  <c r="N10" i="4" s="1"/>
  <c r="M42" i="4"/>
  <c r="M41" i="4"/>
  <c r="M40" i="4"/>
  <c r="M13" i="4"/>
  <c r="M12" i="4"/>
  <c r="M11" i="4"/>
  <c r="M7" i="4"/>
  <c r="N7" i="4" s="1"/>
  <c r="C52" i="4" s="1"/>
  <c r="M8" i="4"/>
  <c r="N8" i="4" s="1"/>
  <c r="M17" i="4"/>
  <c r="M36" i="4"/>
  <c r="M37" i="4"/>
  <c r="M38" i="4"/>
  <c r="M39" i="4"/>
  <c r="M14" i="4"/>
  <c r="M15" i="4"/>
  <c r="M16" i="4"/>
  <c r="M18" i="4"/>
  <c r="M34" i="4"/>
  <c r="M35" i="4"/>
  <c r="E37" i="16"/>
  <c r="E79" i="16" s="1"/>
  <c r="E64" i="16"/>
  <c r="E40" i="16"/>
  <c r="E78" i="16" s="1"/>
  <c r="E39" i="16"/>
  <c r="D78" i="16"/>
  <c r="D64" i="16"/>
  <c r="D79" i="16"/>
  <c r="F64" i="16"/>
  <c r="F39" i="16"/>
  <c r="F40" i="16"/>
  <c r="F78" i="16" s="1"/>
  <c r="F37" i="16"/>
  <c r="F79" i="16" s="1"/>
  <c r="I4" i="10"/>
  <c r="C31" i="10"/>
  <c r="H31" i="10"/>
  <c r="G106" i="10" s="1"/>
  <c r="I106" i="10" s="1"/>
  <c r="G31" i="10"/>
  <c r="F106" i="10" s="1"/>
  <c r="F31" i="10"/>
  <c r="E106" i="10" s="1"/>
  <c r="E31" i="10"/>
  <c r="D106" i="10" s="1"/>
  <c r="D31" i="10"/>
  <c r="C106" i="10" s="1"/>
  <c r="L27" i="4" l="1"/>
  <c r="N11" i="4"/>
  <c r="L8" i="4"/>
  <c r="L10" i="4"/>
  <c r="L9" i="4"/>
  <c r="C54" i="4"/>
  <c r="N14" i="4"/>
  <c r="L7" i="4"/>
  <c r="N12" i="4"/>
  <c r="N13" i="4"/>
  <c r="K106" i="10"/>
  <c r="H106" i="10" s="1"/>
  <c r="M106" i="10"/>
  <c r="L106" i="10"/>
  <c r="N106" i="10"/>
  <c r="I30" i="10"/>
  <c r="I29" i="10"/>
  <c r="I28" i="10"/>
  <c r="I27" i="10"/>
  <c r="I26" i="10"/>
  <c r="I25" i="10"/>
  <c r="L11" i="4" l="1"/>
  <c r="N15" i="4"/>
  <c r="L15" i="4" s="1"/>
  <c r="L13" i="4"/>
  <c r="L14" i="4"/>
  <c r="N34" i="4"/>
  <c r="N16" i="4"/>
  <c r="L12" i="4"/>
  <c r="N17" i="4"/>
  <c r="N18" i="4"/>
  <c r="H81" i="10"/>
  <c r="G81" i="10"/>
  <c r="F81" i="10"/>
  <c r="E81" i="10"/>
  <c r="H72" i="10"/>
  <c r="G72" i="10"/>
  <c r="F72" i="10"/>
  <c r="E72" i="10"/>
  <c r="D72" i="10"/>
  <c r="C72" i="10"/>
  <c r="H61" i="10"/>
  <c r="G61" i="10"/>
  <c r="F61" i="10"/>
  <c r="E61" i="10"/>
  <c r="D61" i="10"/>
  <c r="C61" i="10"/>
  <c r="H54" i="10"/>
  <c r="G54" i="10"/>
  <c r="F54" i="10"/>
  <c r="E54" i="10"/>
  <c r="D54" i="10"/>
  <c r="C54" i="10"/>
  <c r="H45" i="10"/>
  <c r="G45" i="10"/>
  <c r="F45" i="10"/>
  <c r="E45" i="10"/>
  <c r="D45" i="10"/>
  <c r="C45" i="10"/>
  <c r="H41" i="10"/>
  <c r="G41" i="10"/>
  <c r="F41" i="10"/>
  <c r="E41" i="10"/>
  <c r="I41" i="10" s="1"/>
  <c r="D41" i="10"/>
  <c r="C41" i="10"/>
  <c r="I40" i="10"/>
  <c r="I38" i="10"/>
  <c r="G105" i="10"/>
  <c r="F105" i="10"/>
  <c r="E105" i="10"/>
  <c r="D105" i="10"/>
  <c r="E32" i="10"/>
  <c r="H32" i="10"/>
  <c r="G32" i="10"/>
  <c r="F32" i="10"/>
  <c r="I31" i="10"/>
  <c r="I15" i="10"/>
  <c r="I13" i="10"/>
  <c r="I11" i="10"/>
  <c r="I10" i="10"/>
  <c r="I9" i="10"/>
  <c r="I8" i="10"/>
  <c r="H7" i="10"/>
  <c r="G7" i="10"/>
  <c r="F7" i="10"/>
  <c r="E7" i="10"/>
  <c r="D7" i="10"/>
  <c r="I7" i="10" s="1"/>
  <c r="C7" i="10"/>
  <c r="H6" i="10"/>
  <c r="H12" i="10" s="1"/>
  <c r="G6" i="10"/>
  <c r="G12" i="10" s="1"/>
  <c r="F6" i="10"/>
  <c r="F12" i="10" s="1"/>
  <c r="E6" i="10"/>
  <c r="E12" i="10" s="1"/>
  <c r="D6" i="10"/>
  <c r="D12" i="10" s="1"/>
  <c r="C100" i="10" s="1"/>
  <c r="C6" i="10"/>
  <c r="C12" i="10" s="1"/>
  <c r="C14" i="10" s="1"/>
  <c r="C16" i="10" s="1"/>
  <c r="C18" i="10" s="1"/>
  <c r="I5" i="10"/>
  <c r="L18" i="4" l="1"/>
  <c r="N38" i="4"/>
  <c r="L17" i="4"/>
  <c r="N37" i="4"/>
  <c r="L16" i="4"/>
  <c r="N35" i="4"/>
  <c r="N36" i="4"/>
  <c r="L34" i="4"/>
  <c r="L105" i="10"/>
  <c r="G73" i="10"/>
  <c r="G83" i="10" s="1"/>
  <c r="E73" i="10"/>
  <c r="F14" i="10"/>
  <c r="E100" i="10"/>
  <c r="G14" i="10"/>
  <c r="F100" i="10"/>
  <c r="M105" i="10"/>
  <c r="H14" i="10"/>
  <c r="H15" i="10" s="1"/>
  <c r="G100" i="10"/>
  <c r="I100" i="10" s="1"/>
  <c r="N105" i="10"/>
  <c r="C105" i="10"/>
  <c r="I105" i="10" s="1"/>
  <c r="E14" i="10"/>
  <c r="E15" i="10" s="1"/>
  <c r="D101" i="10" s="1"/>
  <c r="K101" i="10" s="1"/>
  <c r="H101" i="10" s="1"/>
  <c r="D100" i="10"/>
  <c r="K100" i="10" s="1"/>
  <c r="H100" i="10" s="1"/>
  <c r="H73" i="10"/>
  <c r="H83" i="10" s="1"/>
  <c r="D73" i="10"/>
  <c r="E36" i="10"/>
  <c r="G36" i="10"/>
  <c r="I6" i="10"/>
  <c r="C73" i="10"/>
  <c r="C76" i="10" s="1"/>
  <c r="D75" i="10" s="1"/>
  <c r="F36" i="10"/>
  <c r="H36" i="10"/>
  <c r="F73" i="10"/>
  <c r="D36" i="10"/>
  <c r="I36" i="10"/>
  <c r="F15" i="10"/>
  <c r="D14" i="10"/>
  <c r="I12" i="10"/>
  <c r="G15" i="10"/>
  <c r="F83" i="10"/>
  <c r="L37" i="4" l="1"/>
  <c r="L35" i="4"/>
  <c r="N39" i="4"/>
  <c r="L39" i="4" s="1"/>
  <c r="N40" i="4"/>
  <c r="L40" i="4" s="1"/>
  <c r="N41" i="4"/>
  <c r="L41" i="4" s="1"/>
  <c r="L36" i="4"/>
  <c r="L38" i="4"/>
  <c r="N42" i="4"/>
  <c r="N43" i="4" s="1"/>
  <c r="D76" i="10"/>
  <c r="E75" i="10" s="1"/>
  <c r="E76" i="10" s="1"/>
  <c r="F75" i="10" s="1"/>
  <c r="F76" i="10" s="1"/>
  <c r="G75" i="10" s="1"/>
  <c r="G76" i="10" s="1"/>
  <c r="H75" i="10" s="1"/>
  <c r="H76" i="10" s="1"/>
  <c r="K105" i="10"/>
  <c r="H105" i="10" s="1"/>
  <c r="H16" i="10"/>
  <c r="G101" i="10"/>
  <c r="I101" i="10" s="1"/>
  <c r="G16" i="10"/>
  <c r="F101" i="10"/>
  <c r="E16" i="10"/>
  <c r="M100" i="10"/>
  <c r="L100" i="10"/>
  <c r="N100" i="10"/>
  <c r="F16" i="10"/>
  <c r="E102" i="10" s="1"/>
  <c r="E101" i="10"/>
  <c r="L101" i="10" s="1"/>
  <c r="F18" i="10"/>
  <c r="I14" i="10"/>
  <c r="D16" i="10"/>
  <c r="C102" i="10" s="1"/>
  <c r="L43" i="4" l="1"/>
  <c r="L42" i="4"/>
  <c r="N47" i="4"/>
  <c r="M101" i="10"/>
  <c r="E18" i="10"/>
  <c r="I18" i="10" s="1"/>
  <c r="D102" i="10"/>
  <c r="L102" i="10" s="1"/>
  <c r="G18" i="10"/>
  <c r="F102" i="10"/>
  <c r="N101" i="10"/>
  <c r="H18" i="10"/>
  <c r="G102" i="10"/>
  <c r="I102" i="10" s="1"/>
  <c r="D18" i="10"/>
  <c r="I16" i="10"/>
  <c r="C55" i="4" l="1"/>
  <c r="N48" i="4"/>
  <c r="N50" i="4" s="1"/>
  <c r="K102" i="10"/>
  <c r="H102" i="10" s="1"/>
  <c r="N102" i="10"/>
  <c r="M102" i="10"/>
  <c r="X19" i="5"/>
  <c r="V19" i="5"/>
  <c r="T19" i="5"/>
  <c r="R19" i="5"/>
  <c r="P19" i="5"/>
  <c r="N19" i="5"/>
  <c r="AF19" i="5" s="1"/>
  <c r="L19" i="5"/>
  <c r="AE7" i="5" s="1"/>
  <c r="J19" i="5"/>
  <c r="AD19" i="5" s="1"/>
  <c r="H19" i="5"/>
  <c r="AC18" i="5" s="1"/>
  <c r="F19" i="5"/>
  <c r="AB19" i="5" s="1"/>
  <c r="D19" i="5"/>
  <c r="AA19" i="5" s="1"/>
  <c r="AE18" i="5"/>
  <c r="AD18" i="5"/>
  <c r="Y18" i="5"/>
  <c r="X18" i="5"/>
  <c r="W18" i="5"/>
  <c r="V18" i="5"/>
  <c r="U18" i="5"/>
  <c r="T18" i="5"/>
  <c r="S18" i="5"/>
  <c r="R18" i="5"/>
  <c r="Q18" i="5"/>
  <c r="P18" i="5"/>
  <c r="Y17" i="5"/>
  <c r="X17" i="5"/>
  <c r="W17" i="5"/>
  <c r="V17" i="5"/>
  <c r="U17" i="5"/>
  <c r="T17" i="5"/>
  <c r="S17" i="5"/>
  <c r="R17" i="5"/>
  <c r="Q17" i="5"/>
  <c r="P17" i="5"/>
  <c r="Y16" i="5"/>
  <c r="X16" i="5"/>
  <c r="W16" i="5"/>
  <c r="V16" i="5"/>
  <c r="U16" i="5"/>
  <c r="T16" i="5"/>
  <c r="S16" i="5"/>
  <c r="R16" i="5"/>
  <c r="Q16" i="5"/>
  <c r="P16" i="5"/>
  <c r="Y15" i="5"/>
  <c r="X15" i="5"/>
  <c r="W15" i="5"/>
  <c r="V15" i="5"/>
  <c r="U15" i="5"/>
  <c r="T15" i="5"/>
  <c r="S15" i="5"/>
  <c r="R15" i="5"/>
  <c r="Q15" i="5"/>
  <c r="P15" i="5"/>
  <c r="AF14" i="5"/>
  <c r="AE14" i="5"/>
  <c r="Y14" i="5"/>
  <c r="X14" i="5"/>
  <c r="W14" i="5"/>
  <c r="V14" i="5"/>
  <c r="U14" i="5"/>
  <c r="T14" i="5"/>
  <c r="S14" i="5"/>
  <c r="R14" i="5"/>
  <c r="Q14" i="5"/>
  <c r="P14" i="5"/>
  <c r="AF13" i="5"/>
  <c r="AE13" i="5"/>
  <c r="AD13" i="5"/>
  <c r="AC13" i="5"/>
  <c r="AB13" i="5"/>
  <c r="AA13" i="5"/>
  <c r="Y13" i="5"/>
  <c r="X13" i="5"/>
  <c r="W13" i="5"/>
  <c r="V13" i="5"/>
  <c r="U13" i="5"/>
  <c r="T13" i="5"/>
  <c r="S13" i="5"/>
  <c r="R13" i="5"/>
  <c r="Q13" i="5"/>
  <c r="P13" i="5"/>
  <c r="Y12" i="5"/>
  <c r="X12" i="5"/>
  <c r="W12" i="5"/>
  <c r="V12" i="5"/>
  <c r="U12" i="5"/>
  <c r="T12" i="5"/>
  <c r="S12" i="5"/>
  <c r="R12" i="5"/>
  <c r="Q12" i="5"/>
  <c r="P12" i="5"/>
  <c r="Y11" i="5"/>
  <c r="X11" i="5"/>
  <c r="W11" i="5"/>
  <c r="V11" i="5"/>
  <c r="U11" i="5"/>
  <c r="T11" i="5"/>
  <c r="S11" i="5"/>
  <c r="R11" i="5"/>
  <c r="Q11" i="5"/>
  <c r="P11" i="5"/>
  <c r="AF10" i="5"/>
  <c r="Y10" i="5"/>
  <c r="X10" i="5"/>
  <c r="W10" i="5"/>
  <c r="V10" i="5"/>
  <c r="U10" i="5"/>
  <c r="T10" i="5"/>
  <c r="S10" i="5"/>
  <c r="R10" i="5"/>
  <c r="Q10" i="5"/>
  <c r="P10" i="5"/>
  <c r="Y9" i="5"/>
  <c r="X9" i="5"/>
  <c r="W9" i="5"/>
  <c r="V9" i="5"/>
  <c r="U9" i="5"/>
  <c r="T9" i="5"/>
  <c r="S9" i="5"/>
  <c r="R9" i="5"/>
  <c r="Q9" i="5"/>
  <c r="P9" i="5"/>
  <c r="AF8" i="5"/>
  <c r="AE8" i="5"/>
  <c r="Y8" i="5"/>
  <c r="X8" i="5"/>
  <c r="W8" i="5"/>
  <c r="V8" i="5"/>
  <c r="U8" i="5"/>
  <c r="T8" i="5"/>
  <c r="S8" i="5"/>
  <c r="R8" i="5"/>
  <c r="Q8" i="5"/>
  <c r="P8" i="5"/>
  <c r="Y7" i="5"/>
  <c r="X7" i="5"/>
  <c r="W7" i="5"/>
  <c r="V7" i="5"/>
  <c r="U7" i="5"/>
  <c r="T7" i="5"/>
  <c r="S7" i="5"/>
  <c r="R7" i="5"/>
  <c r="Q7" i="5"/>
  <c r="L47" i="4" l="1"/>
  <c r="AE10" i="5"/>
  <c r="AB8" i="5"/>
  <c r="AF9" i="5"/>
  <c r="AB14" i="5"/>
  <c r="AA9" i="5"/>
  <c r="AE15" i="5"/>
  <c r="AC9" i="5"/>
  <c r="AA8" i="5"/>
  <c r="AA14" i="5"/>
  <c r="AC8" i="5"/>
  <c r="AC14" i="5"/>
  <c r="AB9" i="5"/>
  <c r="AF15" i="5"/>
  <c r="AD9" i="5"/>
  <c r="AE9" i="5"/>
  <c r="AD8" i="5"/>
  <c r="AD14" i="5"/>
  <c r="AA12" i="5"/>
  <c r="AE12" i="5"/>
  <c r="AE17" i="5"/>
  <c r="AC16" i="5"/>
  <c r="AA7" i="5"/>
  <c r="AC17" i="5"/>
  <c r="AD7" i="5"/>
  <c r="AD17" i="5"/>
  <c r="AA16" i="5"/>
  <c r="AD11" i="5"/>
  <c r="AD16" i="5"/>
  <c r="AE11" i="5"/>
  <c r="AA15" i="5"/>
  <c r="AB10" i="5"/>
  <c r="AF11" i="5"/>
  <c r="AB15" i="5"/>
  <c r="AF16" i="5"/>
  <c r="AB12" i="5"/>
  <c r="AC7" i="5"/>
  <c r="AD12" i="5"/>
  <c r="AA11" i="5"/>
  <c r="AF12" i="5"/>
  <c r="AB16" i="5"/>
  <c r="AC11" i="5"/>
  <c r="AA10" i="5"/>
  <c r="AC10" i="5"/>
  <c r="AA17" i="5"/>
  <c r="AB7" i="5"/>
  <c r="AB17" i="5"/>
  <c r="AC12" i="5"/>
  <c r="W19" i="5"/>
  <c r="AF7" i="5"/>
  <c r="AB11" i="5"/>
  <c r="AF17" i="5"/>
  <c r="AE16" i="5"/>
  <c r="AC15" i="5"/>
  <c r="AD10" i="5"/>
  <c r="AD15" i="5"/>
  <c r="AA18" i="5"/>
  <c r="AB18" i="5"/>
  <c r="AF18" i="5"/>
  <c r="Q19" i="5"/>
  <c r="Y19" i="5"/>
  <c r="S19" i="5"/>
  <c r="AC19" i="5"/>
  <c r="U19" i="5"/>
  <c r="AE19" i="5"/>
  <c r="L48" i="4" l="1"/>
  <c r="L50" i="4" s="1"/>
  <c r="D83" i="10" l="1"/>
  <c r="C90" i="10" s="1"/>
  <c r="I82" i="10"/>
  <c r="C88" i="10" l="1"/>
  <c r="I83" i="10"/>
  <c r="D84" i="10"/>
  <c r="E84" i="10" s="1"/>
  <c r="F84" i="10" s="1"/>
  <c r="G84" i="10" s="1"/>
  <c r="H84" i="10" s="1"/>
  <c r="I84"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<sst xmlns="http://schemas.openxmlformats.org/spreadsheetml/2006/main" count="2488" uniqueCount="1826">
  <si>
    <t>Fluxuri de numerar din activitatea operaţională</t>
  </si>
  <si>
    <t>Plăţi pentru stocuri şi servicii procurate</t>
  </si>
  <si>
    <t>Plăţi către angajaţi şi organe de asigurare socială</t>
  </si>
  <si>
    <t>Plata impozitului pe venit</t>
  </si>
  <si>
    <t>Alte încasări</t>
  </si>
  <si>
    <t>Alte plăţi</t>
  </si>
  <si>
    <t>Fluxul net de numerar din activitatea operaţională</t>
  </si>
  <si>
    <t>Fluxuri de numerar din activitatea de investiţii</t>
  </si>
  <si>
    <t>Plăţi aferente intrărilor de active imobilizate</t>
  </si>
  <si>
    <t>Dividende încasate</t>
  </si>
  <si>
    <t>Alte încasări (investiții)</t>
  </si>
  <si>
    <t>Fluxul net de numerar din activitatea cu active imobilizate</t>
  </si>
  <si>
    <t>Fluxuri de numerar din activitatea financiară</t>
  </si>
  <si>
    <t>Plăţi aferente rambursării creditelor şi împrumuturilor</t>
  </si>
  <si>
    <t>Dividende plătite</t>
  </si>
  <si>
    <t>Încasări din operaţiuni de capital</t>
  </si>
  <si>
    <t>Alte încasări (plăţi)</t>
  </si>
  <si>
    <t>Fluxul net de numerar din activitatea financiară</t>
  </si>
  <si>
    <t>Fluxul net de numerar total</t>
  </si>
  <si>
    <t>Diferenţe de curs valutar favorabile (nefavorabile)</t>
  </si>
  <si>
    <t>Indicatori</t>
  </si>
  <si>
    <t>Cheltuieli de distribuție</t>
  </si>
  <si>
    <t xml:space="preserve">Cheltuieli administrative </t>
  </si>
  <si>
    <t xml:space="preserve">Cheltuieli (economii) privind impozitul pe venit </t>
  </si>
  <si>
    <t>Capital propriu</t>
  </si>
  <si>
    <t xml:space="preserve">Venituri din vânzări </t>
  </si>
  <si>
    <t>Încasări sub formă de credite</t>
  </si>
  <si>
    <t>Finanțare nerambursabilă din prezentul Program</t>
  </si>
  <si>
    <t>Încasări sub formă de împrumuturi (inclusiv contribuția Fondatorului)</t>
  </si>
  <si>
    <t>Subvenții de stat</t>
  </si>
  <si>
    <t>Sold de numerar la începutul perioadei de gestiune</t>
  </si>
  <si>
    <t>Situația fluxurilor de numerar prognozată</t>
  </si>
  <si>
    <t>Rezultatul din alte activități (cu active imobilizate, financiară, etc)</t>
  </si>
  <si>
    <t>Cheltuieli de remunerare a muncii</t>
  </si>
  <si>
    <t>Numărul de salariați sezonieri</t>
  </si>
  <si>
    <t>Vânzări totale</t>
  </si>
  <si>
    <t>Denumire produs/serviciu</t>
  </si>
  <si>
    <t>Volum</t>
  </si>
  <si>
    <t>Valoare</t>
  </si>
  <si>
    <t>TOTAL volum/venituri</t>
  </si>
  <si>
    <t>Legenda:</t>
  </si>
  <si>
    <t>Articole de investiții</t>
  </si>
  <si>
    <t>Sursa de finanțare</t>
  </si>
  <si>
    <t>Cantitate (nr. unități)</t>
  </si>
  <si>
    <t xml:space="preserve">TOTAL: </t>
  </si>
  <si>
    <t>(Este obligatoriu să completați toate celulele goale din tabel. Completați cu 0 celulele în care nu aveți valori.)</t>
  </si>
  <si>
    <t>Atenție!</t>
  </si>
  <si>
    <t>Nr. d/o</t>
  </si>
  <si>
    <t>Valoare - reprezintă veniturile înregistare în urma vânzărilor produselor/serviciilor, exprimate în MDL.</t>
  </si>
  <si>
    <t>Numărul mediu scriptic de salariați în echivalent de normă completă de muncă</t>
  </si>
  <si>
    <t>Valoarea totală a investiției inclusiv TVA (lei)</t>
  </si>
  <si>
    <t>Valoarea investiției fără TVA (lei)</t>
  </si>
  <si>
    <t>Suma TVA
 (lei)</t>
  </si>
  <si>
    <t>Volum - reprezintă volumul vânzărilor pe o anumită perioadă de timp, exprimate în kg, tone, nr. de clienți deserviți, unități, etc.</t>
  </si>
  <si>
    <t>femei</t>
  </si>
  <si>
    <t>bărbați</t>
  </si>
  <si>
    <t>Numărul de salariați, total, 
   din care:</t>
  </si>
  <si>
    <t>Câștigul salarial mediu lunar pe întreprindere</t>
  </si>
  <si>
    <t>INDICATORI PRIVIND VOLUMUL PRODUCȚIEI</t>
  </si>
  <si>
    <t>INDICATORI PRIVIND EXPORTURILE</t>
  </si>
  <si>
    <t>Ponderea (%) exportului în total venituri din vânzări</t>
  </si>
  <si>
    <t>INDICATORI PRIVIND FORȚA DE MUNCĂ</t>
  </si>
  <si>
    <t>Ritmul de creștere a câștigului salarial față de anul precedent</t>
  </si>
  <si>
    <t>EBITDA</t>
  </si>
  <si>
    <t>Valoarea producției fabricate (unități valorice)</t>
  </si>
  <si>
    <r>
      <t xml:space="preserve">Productivitatea muncii </t>
    </r>
    <r>
      <rPr>
        <i/>
        <sz val="11"/>
        <color rgb="FF000000"/>
        <rFont val="Times New Roman"/>
        <family val="1"/>
        <charset val="204"/>
      </rPr>
      <t>(în baza venitului din vânzări)</t>
    </r>
  </si>
  <si>
    <t>Ritmul de creștere a productivității muncii față de anul precedent</t>
  </si>
  <si>
    <t>Creșterea productivității muncii în raport cu creșterea câștigurilor salariale (p.p)</t>
  </si>
  <si>
    <t>Sold de numerar la sfârșitul perioadei de gestiune</t>
  </si>
  <si>
    <r>
      <rPr>
        <b/>
        <sz val="14"/>
        <color theme="1"/>
        <rFont val="Times New Roman"/>
        <family val="1"/>
        <charset val="204"/>
      </rPr>
      <t>Volumul vânzărilor prognozate</t>
    </r>
    <r>
      <rPr>
        <sz val="14"/>
        <color theme="8"/>
        <rFont val="Times New Roman"/>
        <family val="1"/>
        <charset val="204"/>
      </rPr>
      <t xml:space="preserve">
</t>
    </r>
  </si>
  <si>
    <t>Granturi (altele decât cele din prezentul Program)</t>
  </si>
  <si>
    <t xml:space="preserve">Profit net (pierdere netă) </t>
  </si>
  <si>
    <r>
      <t>Amortizarea imobilizărilor necorporale (</t>
    </r>
    <r>
      <rPr>
        <i/>
        <sz val="11"/>
        <color rgb="FF000000"/>
        <rFont val="Times New Roman"/>
        <family val="1"/>
        <charset val="204"/>
      </rPr>
      <t>calculată pentru anul de gestiune corespunzător</t>
    </r>
    <r>
      <rPr>
        <b/>
        <sz val="11"/>
        <color rgb="FF000000"/>
        <rFont val="Times New Roman"/>
        <family val="1"/>
        <charset val="204"/>
      </rPr>
      <t>)</t>
    </r>
  </si>
  <si>
    <r>
      <t xml:space="preserve">Amortizarea imobilizărilor corporale </t>
    </r>
    <r>
      <rPr>
        <i/>
        <sz val="11"/>
        <color rgb="FF000000"/>
        <rFont val="Times New Roman"/>
        <family val="1"/>
        <charset val="204"/>
      </rPr>
      <t>(calculată pentru anul de gestiune corespunzător)</t>
    </r>
  </si>
  <si>
    <t>Furnizorul/prestatorul potențial identificat</t>
  </si>
  <si>
    <t>Întreprinderea:</t>
  </si>
  <si>
    <t xml:space="preserve">Costul vânzărilor </t>
  </si>
  <si>
    <t>Încasări din vânzări</t>
  </si>
  <si>
    <t>Dobânzi plătite</t>
  </si>
  <si>
    <t>Încasări din vânzarea activelor imobilizate</t>
  </si>
  <si>
    <t>Dobânzi încasate</t>
  </si>
  <si>
    <t xml:space="preserve">Profitul brut (pierdere globală) </t>
  </si>
  <si>
    <t>Rentabilitatea veniturilor din vânzări</t>
  </si>
  <si>
    <t xml:space="preserve">Alte venituri operaționale </t>
  </si>
  <si>
    <t xml:space="preserve">Alte cheltuieli operaționale </t>
  </si>
  <si>
    <t>Rezultatul din activitatea operațională: profit (pierdere)</t>
  </si>
  <si>
    <t xml:space="preserve">Profitul (pierderea) perioadei de gestiune până la impozitare </t>
  </si>
  <si>
    <t>Prognoza 2026</t>
  </si>
  <si>
    <t>Prognoza 2027</t>
  </si>
  <si>
    <t>Ritmul de creștere, %</t>
  </si>
  <si>
    <t>Structura vânzărilor, %</t>
  </si>
  <si>
    <t>2025/2024</t>
  </si>
  <si>
    <t>2026/2025</t>
  </si>
  <si>
    <t>2027/2026</t>
  </si>
  <si>
    <t>Valoarea exporturilor (unități valorice)</t>
  </si>
  <si>
    <t>EFICIENȚA INVESTIȚIILOR</t>
  </si>
  <si>
    <t>Investiții inițiale</t>
  </si>
  <si>
    <t>Total</t>
  </si>
  <si>
    <t>Total investiţii iniţiale</t>
  </si>
  <si>
    <r>
      <t xml:space="preserve">Flux net mijloace băneşti </t>
    </r>
    <r>
      <rPr>
        <i/>
        <sz val="9"/>
        <color theme="1"/>
        <rFont val="Times New Roman"/>
        <family val="1"/>
        <charset val="204"/>
      </rPr>
      <t>(exceptând creditele, împrumuturile pentru finanțarea proiectului curent, dobânda achitată, aceasta regăsindu-se în rata de actualizare)</t>
    </r>
  </si>
  <si>
    <t>Flux net cumulativ mijloace băneşti</t>
  </si>
  <si>
    <t>Eficiența economică a investițiilor</t>
  </si>
  <si>
    <t>Valoarea actualizată netă (NPV)</t>
  </si>
  <si>
    <t>&gt; 0 - proiectul poate fi acceptat; &lt; 0 - proiectul poate fi respins</t>
  </si>
  <si>
    <t>rata de actualizare</t>
  </si>
  <si>
    <t>Rata internă de rentabilitate (IRR)</t>
  </si>
  <si>
    <t>&gt; Rata de actualizare - proiectul poate fi acceptat; &lt; Rata de actualizare - proiectul poate fi respins</t>
  </si>
  <si>
    <t>Termenul de recuperare a investițiilor, ani</t>
  </si>
  <si>
    <t>În scopul determinării indicatorilor ce țin de eficiența investițiilor prognozele pot fi extinse</t>
  </si>
  <si>
    <t>Investiții</t>
  </si>
  <si>
    <t>** Contribuția Beneficiarului va acoperi diferenta de cost dintre finanțarea nerambursabilă și costul total al proiectului investițional, fără TVA, cu excepția întreprinderilor neplătitoare de TVA conform prevederilor Codului fiscal nr. 1163/1997.</t>
  </si>
  <si>
    <t>Contribuția proprie, inclusiv TVA**</t>
  </si>
  <si>
    <t>Întreprinderea / persoana fizică:</t>
  </si>
  <si>
    <t>2024 efectiv</t>
  </si>
  <si>
    <t>Prognoza 2028</t>
  </si>
  <si>
    <t>Venituri din vânzări (cifra de afaceri), lei</t>
  </si>
  <si>
    <t>Profit / pierdere netă, lei</t>
  </si>
  <si>
    <t>Capital propriu, lei</t>
  </si>
  <si>
    <t>Numărul de salariați, pers.</t>
  </si>
  <si>
    <t>Productivitatea muncii (VV/ număr angajați) (lei)</t>
  </si>
  <si>
    <t>Salariul mediu lunar pe întreprindere, lei</t>
  </si>
  <si>
    <t>Ritmul de creștere mediu anual, %</t>
  </si>
  <si>
    <t>Rezultatul din activitatea operațională, lei</t>
  </si>
  <si>
    <t>Impozit pe venit, lei</t>
  </si>
  <si>
    <t>Nr.</t>
  </si>
  <si>
    <t>Criterii de evaluare</t>
  </si>
  <si>
    <r>
      <t xml:space="preserve">Prestator/Furnizor 
</t>
    </r>
    <r>
      <rPr>
        <b/>
        <sz val="9"/>
        <color theme="4" tint="0.39997558519241921"/>
        <rFont val="Times New Roman"/>
        <family val="1"/>
      </rPr>
      <t>(se va indica denumirea companie)</t>
    </r>
  </si>
  <si>
    <t>IDNO</t>
  </si>
  <si>
    <t xml:space="preserve">Serviciu /echipament </t>
  </si>
  <si>
    <t>se va indica IDNO</t>
  </si>
  <si>
    <t>se va indica  Serviciul /echipamentul care urmează a fi achiziționat</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</si>
  <si>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</si>
  <si>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</si>
  <si>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</si>
  <si>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</si>
  <si>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</si>
  <si>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 xml:space="preserve"> este afiliată sau subsidiară Beneficiarului de Grant</t>
  </si>
  <si>
    <t>Prestatorul de servicii/Furnizorul este eligibil în conformitate cu:</t>
  </si>
  <si>
    <t>2.1.</t>
  </si>
  <si>
    <t xml:space="preserve">este in conflict de interese fata de Beneficiar de Grant, inclusiv vizavi de alţi clienţi actuali sau precendenţi, </t>
  </si>
  <si>
    <t>2.2.</t>
  </si>
  <si>
    <t>se află în situaţia de incapacitate de a-şi onora obligaţiile în interesul Beneficiarului de Grant</t>
  </si>
  <si>
    <t>2.3.</t>
  </si>
  <si>
    <t>a fost implicat in elaborarea Termenilor de Referinta pentru acest proiect direct sau  prin intermediu companiei afiliată  sau subsidiară întreprinderii Beneficiare de Grant (direct sau indirect)</t>
  </si>
  <si>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</si>
  <si>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</si>
  <si>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 xml:space="preserve">	Reclamații primite</t>
  </si>
  <si>
    <t>DA/NU
În cazul DA prezentați detalii</t>
  </si>
  <si>
    <t>Echipamentul procurat este nou și neutilizat</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</si>
  <si>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</si>
  <si>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r>
      <t>Persoanele afiliate –</t>
    </r>
    <r>
      <rPr>
        <sz val="10"/>
        <rFont val="Times New Roman"/>
        <family val="1"/>
      </rPr>
      <t xml:space="preserve"> soțul/soția, rudele sau afinii până la gradul al doilea de rudenie cu Beneficiarul Programului.</t>
    </r>
  </si>
  <si>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</si>
  <si>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Completați situațiile financiare pe care le prezentați la Biroul Național de Statistică</t>
  </si>
  <si>
    <t>SITUAȚII FINANCIARE</t>
  </si>
  <si>
    <t>BILANȚUL CONTABIL</t>
  </si>
  <si>
    <t>Nr. cpt.</t>
  </si>
  <si>
    <t>A C T I V / P A S I V</t>
  </si>
  <si>
    <t>Cod rd.</t>
  </si>
  <si>
    <t xml:space="preserve">A. </t>
  </si>
  <si>
    <t xml:space="preserve">ACTIVE IMOBILIZATE </t>
  </si>
  <si>
    <t>I. Imobilizări necorporale</t>
  </si>
  <si>
    <t>010</t>
  </si>
  <si>
    <t>II. Imobilizări corporale</t>
  </si>
  <si>
    <t>020</t>
  </si>
  <si>
    <t>III. Investiții financiare pe termen lung</t>
  </si>
  <si>
    <t>030</t>
  </si>
  <si>
    <t>IV. Creanţe pe termen lung şi alte active imobilizate</t>
  </si>
  <si>
    <t>040</t>
  </si>
  <si>
    <r>
      <t xml:space="preserve">TOTAL ACTIVE IMOBILIZATE 
</t>
    </r>
    <r>
      <rPr>
        <sz val="11"/>
        <color rgb="FF000000"/>
        <rFont val="Times New Roman"/>
        <family val="1"/>
        <charset val="204"/>
      </rPr>
      <t xml:space="preserve">(rd.010 + rd.020 + rd.030 + rd.040)  </t>
    </r>
  </si>
  <si>
    <t>050</t>
  </si>
  <si>
    <t xml:space="preserve">B. </t>
  </si>
  <si>
    <t xml:space="preserve">ACTIVE CIRCULANTE </t>
  </si>
  <si>
    <t>I. Stocuri</t>
  </si>
  <si>
    <t>060</t>
  </si>
  <si>
    <t>II. Creanţe curente şi alte active circulante</t>
  </si>
  <si>
    <t>070</t>
  </si>
  <si>
    <t>III. Investiţii financiare curente</t>
  </si>
  <si>
    <t>080</t>
  </si>
  <si>
    <t>IV. Numerar şi documente băneşti</t>
  </si>
  <si>
    <t>090</t>
  </si>
  <si>
    <r>
      <t>TOTAL ACTIVE CIRCULANTE</t>
    </r>
    <r>
      <rPr>
        <sz val="11"/>
        <color rgb="FF000000"/>
        <rFont val="Times New Roman"/>
        <family val="1"/>
        <charset val="204"/>
      </rPr>
      <t xml:space="preserve"> 
(rd.060 + rd.070 + rd.080 + rd.090) </t>
    </r>
  </si>
  <si>
    <t xml:space="preserve">TOTAL ACTIVE (rd.050 + rd.100) </t>
  </si>
  <si>
    <t xml:space="preserve">C. </t>
  </si>
  <si>
    <t xml:space="preserve">CAPITAL PROPRIU </t>
  </si>
  <si>
    <t>I. Capital social și neînregistrat</t>
  </si>
  <si>
    <t>II. Prime de capital</t>
  </si>
  <si>
    <t>III. Rezerve</t>
  </si>
  <si>
    <t>IV. Profit (pierdere)</t>
  </si>
  <si>
    <t>V. Rezerve din reevaluare</t>
  </si>
  <si>
    <t>VI. Alte elemente de capital propriu</t>
  </si>
  <si>
    <r>
      <t xml:space="preserve">TOTAL CAPITAL PROPRIU 
</t>
    </r>
    <r>
      <rPr>
        <sz val="11"/>
        <color rgb="FF000000"/>
        <rFont val="Times New Roman"/>
        <family val="1"/>
        <charset val="204"/>
      </rPr>
      <t xml:space="preserve">(rd.120 + rd.130 + rd.140 + rd.150 + rd.160 + rd.170) </t>
    </r>
  </si>
  <si>
    <t xml:space="preserve">D. </t>
  </si>
  <si>
    <t xml:space="preserve">DATORII PE TERMEN LUNG </t>
  </si>
  <si>
    <t xml:space="preserve">E. </t>
  </si>
  <si>
    <t xml:space="preserve">DATORII CURENTE </t>
  </si>
  <si>
    <t xml:space="preserve">F. </t>
  </si>
  <si>
    <r>
      <t>TOTAL DATORII</t>
    </r>
    <r>
      <rPr>
        <sz val="11"/>
        <color rgb="FF000000"/>
        <rFont val="Times New Roman"/>
        <family val="1"/>
        <charset val="204"/>
      </rPr>
      <t xml:space="preserve"> 
(rd.190  +  rd.200)</t>
    </r>
    <r>
      <rPr>
        <b/>
        <sz val="11"/>
        <color rgb="FF000000"/>
        <rFont val="Times New Roman"/>
        <family val="1"/>
        <charset val="204"/>
      </rPr>
      <t xml:space="preserve"> </t>
    </r>
  </si>
  <si>
    <t xml:space="preserve">PROVIZIOANE </t>
  </si>
  <si>
    <r>
      <t xml:space="preserve">TOTAL PASIVE </t>
    </r>
    <r>
      <rPr>
        <sz val="11"/>
        <color rgb="FF000000"/>
        <rFont val="Times New Roman"/>
        <family val="1"/>
        <charset val="204"/>
      </rPr>
      <t>(rd.180 + rd.210 + rd.220)</t>
    </r>
    <r>
      <rPr>
        <b/>
        <sz val="11"/>
        <color rgb="FF000000"/>
        <rFont val="Times New Roman"/>
        <family val="1"/>
        <charset val="204"/>
      </rPr>
      <t xml:space="preserve"> </t>
    </r>
  </si>
  <si>
    <t>SITUAŢIA DE PROFIT ŞI PIERDERE</t>
  </si>
  <si>
    <t>Cod. rd.</t>
  </si>
  <si>
    <t xml:space="preserve">Venituri din vînzări </t>
  </si>
  <si>
    <t xml:space="preserve">Costul vînzărilor </t>
  </si>
  <si>
    <r>
      <t>Profit brut (pierdere brută)</t>
    </r>
    <r>
      <rPr>
        <sz val="11"/>
        <color rgb="FF000000"/>
        <rFont val="Times New Roman"/>
        <family val="1"/>
        <charset val="204"/>
      </rPr>
      <t xml:space="preserve"> (rd.010 – rd.020) </t>
    </r>
  </si>
  <si>
    <t xml:space="preserve">Alte venituri din activitatea operaţională </t>
  </si>
  <si>
    <t xml:space="preserve">Cheltuieli de distribuire </t>
  </si>
  <si>
    <t xml:space="preserve">Alte cheltuieli din activitatea operaţională </t>
  </si>
  <si>
    <r>
      <t xml:space="preserve">Rezultatul din activitatea operaţională: profit (pierdere) 
</t>
    </r>
    <r>
      <rPr>
        <sz val="11"/>
        <color rgb="FF000000"/>
        <rFont val="Times New Roman"/>
        <family val="1"/>
        <charset val="204"/>
      </rPr>
      <t xml:space="preserve">(rd.030+rd.040– rd.050- rd.060-rd.070) </t>
    </r>
  </si>
  <si>
    <t xml:space="preserve">Rezultatul: profit (pierdere) financiar(ă) </t>
  </si>
  <si>
    <r>
      <t>Rezultatul din operațiuni cu active imobilizate și excepționale:</t>
    </r>
    <r>
      <rPr>
        <sz val="11"/>
        <color rgb="FF000000"/>
        <rFont val="Times New Roman"/>
        <family val="1"/>
        <charset val="204"/>
      </rPr>
      <t xml:space="preserve"> </t>
    </r>
    <r>
      <rPr>
        <b/>
        <sz val="11"/>
        <color rgb="FF000000"/>
        <rFont val="Times New Roman"/>
        <family val="1"/>
        <charset val="204"/>
      </rPr>
      <t xml:space="preserve">profit (pierdere) </t>
    </r>
  </si>
  <si>
    <r>
      <t xml:space="preserve">Rezultatul din alte activităţi: profit (pierdere) </t>
    </r>
    <r>
      <rPr>
        <sz val="11"/>
        <color rgb="FF000000"/>
        <rFont val="Times New Roman"/>
        <family val="1"/>
        <charset val="204"/>
      </rPr>
      <t>(rd.090 + rd.100)</t>
    </r>
    <r>
      <rPr>
        <b/>
        <sz val="11"/>
        <color rgb="FF000000"/>
        <rFont val="Times New Roman"/>
        <family val="1"/>
        <charset val="204"/>
      </rPr>
      <t xml:space="preserve"> </t>
    </r>
  </si>
  <si>
    <r>
      <t xml:space="preserve">Profit (pierdere) pînă la impozitare  </t>
    </r>
    <r>
      <rPr>
        <sz val="11"/>
        <color rgb="FF000000"/>
        <rFont val="Times New Roman"/>
        <family val="1"/>
        <charset val="204"/>
      </rPr>
      <t xml:space="preserve">(rd.080 + rd.110) </t>
    </r>
  </si>
  <si>
    <t xml:space="preserve">Cheltuieli privind impozitul pe venit </t>
  </si>
  <si>
    <r>
      <t>Profit net (pierdere netă) al perioadei de gestiune</t>
    </r>
    <r>
      <rPr>
        <sz val="11"/>
        <color rgb="FF000000"/>
        <rFont val="Times New Roman"/>
        <family val="1"/>
        <charset val="204"/>
      </rPr>
      <t xml:space="preserve"> (rd.120 – rd.130) </t>
    </r>
  </si>
  <si>
    <t>Numărul de salariați, total
     din care:</t>
  </si>
  <si>
    <t>Se determină pentru perioada de gestiune conform precizărilor metodologice pentru completarea chestionarului statistic M1 - Câștiguri salariale:</t>
  </si>
  <si>
    <t>Salariul mediu lunar pe întreprindere</t>
  </si>
  <si>
    <t>www.statistica.gov.md/pageview.php?l=ro&amp;idc=635&amp;id=7197</t>
  </si>
  <si>
    <t>ALȚI INDICATORI</t>
  </si>
  <si>
    <t>Amortizarea imobilizărilor necorporale (calculată pentru anul de gestiune corespunzător)</t>
  </si>
  <si>
    <t>Amortizarea imobilizărilor corporale (calculată pentru anul de gestiune corespunzător)</t>
  </si>
  <si>
    <t>Total amortizarea imobilizărilor corporale și necorporale</t>
  </si>
  <si>
    <t>Valoarea exporturilor</t>
  </si>
  <si>
    <t>A.</t>
  </si>
  <si>
    <t>ACTIVE IMOBILIZATE</t>
  </si>
  <si>
    <t>1. Imobilizări necorporale în curs de execuție</t>
  </si>
  <si>
    <t>2. Imobilizări necorporale în exploatare, total</t>
  </si>
  <si>
    <t>din care:</t>
  </si>
  <si>
    <t>2.1. concesiuni, licențe și mărci</t>
  </si>
  <si>
    <t>2.2. drepturi de autor și titluri de protecție</t>
  </si>
  <si>
    <t>2.3. programe informatice</t>
  </si>
  <si>
    <t>2.4. alte imobilizări necorporale</t>
  </si>
  <si>
    <t>3. Fond comercial</t>
  </si>
  <si>
    <t>4. Avansuri acordate pentru imobilizări necorporale</t>
  </si>
  <si>
    <r>
      <t xml:space="preserve">Total imobilizări necorporale </t>
    </r>
    <r>
      <rPr>
        <sz val="11"/>
        <rFont val="Times New Roman"/>
        <family val="1"/>
        <charset val="204"/>
      </rPr>
      <t>(rd.010 + rd.020 + rd.030 + rd.040)</t>
    </r>
  </si>
  <si>
    <t>1. Imobilizări corporale în curs de execuție</t>
  </si>
  <si>
    <t>2. Terenuri</t>
  </si>
  <si>
    <t>3. Mijloace fixe, total</t>
  </si>
  <si>
    <t>3.1. clădiri</t>
  </si>
  <si>
    <t>3.2. construcții speciale</t>
  </si>
  <si>
    <t>3.3. mașini, utilaje și instalații tehnice</t>
  </si>
  <si>
    <t>3.4. mijloace de transport</t>
  </si>
  <si>
    <t>3.5. inventar și mobilier</t>
  </si>
  <si>
    <t>3.6. alte mijloace fixe</t>
  </si>
  <si>
    <t>4. Resurse minerale</t>
  </si>
  <si>
    <t>5. Active biologice imobilizate</t>
  </si>
  <si>
    <t>6. Investiții imobiliare</t>
  </si>
  <si>
    <t>7. Avansuri acordate pentru imobilizări corporale</t>
  </si>
  <si>
    <r>
      <t xml:space="preserve">Total imobilizări corporale </t>
    </r>
    <r>
      <rPr>
        <sz val="11"/>
        <rFont val="Times New Roman"/>
        <family val="1"/>
        <charset val="204"/>
      </rPr>
      <t>(rd.060 + rd.070 + rd.080 + rd.090 + rd.100 + rd.110 + rd.120)</t>
    </r>
  </si>
  <si>
    <t>1. Investiții financiare pe termen lung în părți neafiliate</t>
  </si>
  <si>
    <t>2. Investiții financiare pe termen lung în părți afiliate, total</t>
  </si>
  <si>
    <t>2.1. acțiuni și cote de participație deținute în părțile afiliate</t>
  </si>
  <si>
    <t>2.2. împrumuturi acordate părților afiliate</t>
  </si>
  <si>
    <t>2.3. împrumuturi acordate aferente intereselor de participare</t>
  </si>
  <si>
    <t>2.4. alte investiții financiare</t>
  </si>
  <si>
    <r>
      <t xml:space="preserve">Total investiții financiare pe termen lung </t>
    </r>
    <r>
      <rPr>
        <sz val="11"/>
        <rFont val="Times New Roman"/>
        <family val="1"/>
        <charset val="204"/>
      </rPr>
      <t>(rd.140 + rd.150)</t>
    </r>
  </si>
  <si>
    <t>IV. Creanțe pe termen lung și alte active imobilizate</t>
  </si>
  <si>
    <t>1. Creanțe comerciale pe termen lung</t>
  </si>
  <si>
    <t>2. Creanțe ale părților afiliate pe termen lung</t>
  </si>
  <si>
    <t>inclusiv: creanțe aferente intereselor de participare</t>
  </si>
  <si>
    <t>3. Alte creanțe pe termen lung</t>
  </si>
  <si>
    <t>4. Cheltuieli anticipate pe termen lung</t>
  </si>
  <si>
    <t>5. Alte active imobilizate</t>
  </si>
  <si>
    <r>
      <t xml:space="preserve">Total creanțe pe termen lung și alte active imobilizate </t>
    </r>
    <r>
      <rPr>
        <sz val="11"/>
        <rFont val="Times New Roman"/>
        <family val="1"/>
        <charset val="204"/>
      </rPr>
      <t>(rd.170 + rd.180 + rd.190 + rd.200 + rd.210)</t>
    </r>
  </si>
  <si>
    <r>
      <t xml:space="preserve">TOTAL ACTIVE IMOBILIZATE </t>
    </r>
    <r>
      <rPr>
        <sz val="11"/>
        <rFont val="Times New Roman"/>
        <family val="1"/>
        <charset val="204"/>
      </rPr>
      <t>(rd.050 + rd.130 + rd.160 + rd.220)</t>
    </r>
  </si>
  <si>
    <t>B.</t>
  </si>
  <si>
    <t>ACTIVE CIRCULANTE</t>
  </si>
  <si>
    <t>1. Materiale și obiecte de mică valoare și scurtă durată</t>
  </si>
  <si>
    <t>2. Active biologice circulante</t>
  </si>
  <si>
    <t>2. Producția în curs de execuție</t>
  </si>
  <si>
    <t>3. Produse și mărfuri</t>
  </si>
  <si>
    <t>4. Avansuri acordate pentru stocuri</t>
  </si>
  <si>
    <r>
      <t xml:space="preserve">Total stocuri </t>
    </r>
    <r>
      <rPr>
        <sz val="11"/>
        <rFont val="Times New Roman"/>
        <family val="1"/>
        <charset val="204"/>
      </rPr>
      <t>(rd.240 + rd.250 + rd.260 + rd.270 + rd.280)</t>
    </r>
  </si>
  <si>
    <t>II. Creanțe curente și alte active circulante</t>
  </si>
  <si>
    <t>1. Creanțe comerciale curente</t>
  </si>
  <si>
    <t>2. Creanțe ale părților afiliate curente</t>
  </si>
  <si>
    <t>3. Creanțe ale bugetului</t>
  </si>
  <si>
    <t>4. Creanțele ale personalului</t>
  </si>
  <si>
    <t>5. Alte creanțe curente</t>
  </si>
  <si>
    <t>6. Cheltuieli anticipate curente</t>
  </si>
  <si>
    <t>7. Alte active circulante</t>
  </si>
  <si>
    <r>
      <t xml:space="preserve">Total creanțe curente și alte active circulante </t>
    </r>
    <r>
      <rPr>
        <sz val="11"/>
        <rFont val="Times New Roman"/>
        <family val="1"/>
        <charset val="204"/>
      </rPr>
      <t>(rd.300 + rd.310 + rd.320 + rd.330 + rd.340 + rd.350 + rd.360)</t>
    </r>
  </si>
  <si>
    <t>III. Investiții financiare curente</t>
  </si>
  <si>
    <t>1. Investiții financiare curente în părți neafiliate</t>
  </si>
  <si>
    <t>2. Investiții financiare curente în părți afiliate, total</t>
  </si>
  <si>
    <t>2.4. alte investiții financiare în părți afiliate</t>
  </si>
  <si>
    <r>
      <t xml:space="preserve">Total investiții financiare curente </t>
    </r>
    <r>
      <rPr>
        <sz val="11"/>
        <rFont val="Times New Roman"/>
        <family val="1"/>
        <charset val="204"/>
      </rPr>
      <t>(rd.380 + rd.390)</t>
    </r>
  </si>
  <si>
    <t>IV. Numerar și documente bănești</t>
  </si>
  <si>
    <r>
      <t xml:space="preserve">TOTAL ACTIVE CIRCULANTE </t>
    </r>
    <r>
      <rPr>
        <sz val="11"/>
        <rFont val="Times New Roman"/>
        <family val="1"/>
        <charset val="204"/>
      </rPr>
      <t>(rd.290 + rd.370 + rd.400 + rd.410)</t>
    </r>
  </si>
  <si>
    <r>
      <t xml:space="preserve">TOTAL ACTIVE </t>
    </r>
    <r>
      <rPr>
        <sz val="11"/>
        <rFont val="Times New Roman"/>
        <family val="1"/>
        <charset val="204"/>
      </rPr>
      <t>(rd.230 + rd.420)</t>
    </r>
  </si>
  <si>
    <t>C.</t>
  </si>
  <si>
    <t>CAPITAL PROPRIU</t>
  </si>
  <si>
    <t>1. Capital social</t>
  </si>
  <si>
    <t>2. Capital nevărsat</t>
  </si>
  <si>
    <t>3. Capital neînregistrat</t>
  </si>
  <si>
    <t>4. Capital retras</t>
  </si>
  <si>
    <t>5. Patrimoniul primit de la stat cu drept de proprietate</t>
  </si>
  <si>
    <r>
      <t xml:space="preserve">Total capital social și neînregistrat </t>
    </r>
    <r>
      <rPr>
        <sz val="11"/>
        <rFont val="Times New Roman"/>
        <family val="1"/>
        <charset val="204"/>
      </rPr>
      <t>(rd.440 + rd.450 + rd.460 + rd.470+ rd.480)</t>
    </r>
  </si>
  <si>
    <t>1. Capital de rezervă</t>
  </si>
  <si>
    <t>2. Rezerve statutare</t>
  </si>
  <si>
    <t>3. Alte rezerve</t>
  </si>
  <si>
    <r>
      <t xml:space="preserve">Total rezerve </t>
    </r>
    <r>
      <rPr>
        <sz val="11"/>
        <rFont val="Times New Roman"/>
        <family val="1"/>
        <charset val="204"/>
      </rPr>
      <t>(rd.510 + rd.520 + rd.530)</t>
    </r>
  </si>
  <si>
    <t>1. Corecții ale rezultatelor anilor precedenți</t>
  </si>
  <si>
    <t>2. Profit nerepartizat (pierdere neacoperită) al anilor precedenți</t>
  </si>
  <si>
    <t>3. Profit net (pierdere netă) al perioadei de gestiune</t>
  </si>
  <si>
    <t>4. Profit utilizat al perioadei de gestiune</t>
  </si>
  <si>
    <r>
      <t xml:space="preserve">Total profit (pierdere) </t>
    </r>
    <r>
      <rPr>
        <sz val="11"/>
        <rFont val="Times New Roman"/>
        <family val="1"/>
        <charset val="204"/>
      </rPr>
      <t>(rd.550 + rd.560 + rd.570 + rd.580)</t>
    </r>
  </si>
  <si>
    <r>
      <t xml:space="preserve">TOTAL CAPITAL PROPRIU </t>
    </r>
    <r>
      <rPr>
        <sz val="11"/>
        <rFont val="Times New Roman"/>
        <family val="1"/>
        <charset val="204"/>
      </rPr>
      <t>(rd.490+rd.500+rd.540+ rd.590 + rd.600 + rd.610)</t>
    </r>
  </si>
  <si>
    <t>D.</t>
  </si>
  <si>
    <t>DATORII PE TERMEN LUNG</t>
  </si>
  <si>
    <t>1. Credite bancare pe termen lung</t>
  </si>
  <si>
    <t>2. Împrumuturi pe termen lung</t>
  </si>
  <si>
    <t>2.1. împrumuturi din emisiunea de obligațiuni</t>
  </si>
  <si>
    <t xml:space="preserve">inclusiv: </t>
  </si>
  <si>
    <t>împrumuturi din emisiunea de obligațiuni convertibile</t>
  </si>
  <si>
    <t>2.2. alte împrumuturi pe termen lung</t>
  </si>
  <si>
    <t>3. Datorii comerciale pe termen lung</t>
  </si>
  <si>
    <t>4. Datorii față de părțile afiliate pe termen lung</t>
  </si>
  <si>
    <t>inclusiv: datorii aferente intereselor de participare</t>
  </si>
  <si>
    <t>5. Avansuri primite pe termen lung</t>
  </si>
  <si>
    <t>6. Venituri anticipate pe termen lung</t>
  </si>
  <si>
    <t>7. Alte datorii pe termen lung</t>
  </si>
  <si>
    <r>
      <t xml:space="preserve">TOTAL DATORII PE TERMEN LUNG </t>
    </r>
    <r>
      <rPr>
        <sz val="11"/>
        <rFont val="Times New Roman"/>
        <family val="1"/>
        <charset val="204"/>
      </rPr>
      <t>(rd.630+rd.640+rd.650+rd.660+rd.670+rd.680+rd.690)</t>
    </r>
  </si>
  <si>
    <t>E.</t>
  </si>
  <si>
    <t>DATORII CURENTE</t>
  </si>
  <si>
    <t>1. Credite bancare pe termen scurt</t>
  </si>
  <si>
    <t>2. Împrumuturi pe termen scurt, total</t>
  </si>
  <si>
    <t>inclusiv: împrumuturi din emisiunea de obligațiuni convertibile</t>
  </si>
  <si>
    <t>2.2. alte împrumuturi pe termen scurt</t>
  </si>
  <si>
    <t>3. Datorii comerciale curente</t>
  </si>
  <si>
    <t>4. Datorii față de părțile afiliate curente</t>
  </si>
  <si>
    <t>5. Avansuri primite curente</t>
  </si>
  <si>
    <t>6. Datorii față de personal</t>
  </si>
  <si>
    <t>7. Datorii privind asigurările sociale și medicale</t>
  </si>
  <si>
    <t>8. Datorii față de buget</t>
  </si>
  <si>
    <t>9. Datorii față de proprietari</t>
  </si>
  <si>
    <t>10. Venituri anticipate curente</t>
  </si>
  <si>
    <t>11. Alte datorii curente</t>
  </si>
  <si>
    <r>
      <t xml:space="preserve">TOTAL DATORII CURENTE </t>
    </r>
    <r>
      <rPr>
        <sz val="11"/>
        <rFont val="Times New Roman"/>
        <family val="1"/>
        <charset val="204"/>
      </rPr>
      <t>(rd.710 + rd.720 + rd.730 + rd.740 + rd.750 + rd.760 + rd.770 + rd.780 + rd.790 + rd.800 + rd.810)</t>
    </r>
  </si>
  <si>
    <t>F.</t>
  </si>
  <si>
    <t>PROVIZIOANE</t>
  </si>
  <si>
    <t>1. Provizioane pentru beneficiile angajaților</t>
  </si>
  <si>
    <t>2. Provizioane pentru garanții acordate cumpărătorilor/clienților</t>
  </si>
  <si>
    <t>3. Provizioane pentru impozite</t>
  </si>
  <si>
    <t>4. Alte provizioane</t>
  </si>
  <si>
    <r>
      <t xml:space="preserve">TOTAL PROVIZIOANE </t>
    </r>
    <r>
      <rPr>
        <sz val="11"/>
        <rFont val="Times New Roman"/>
        <family val="1"/>
        <charset val="204"/>
      </rPr>
      <t>(rd.830 + rd.840 + rd.850 + rd.860)</t>
    </r>
  </si>
  <si>
    <r>
      <t xml:space="preserve">TOTAL PASIVE </t>
    </r>
    <r>
      <rPr>
        <sz val="11"/>
        <rFont val="Times New Roman"/>
        <family val="1"/>
        <charset val="204"/>
      </rPr>
      <t>(rd.620+rd.700+ rd.820 + rd.870)</t>
    </r>
  </si>
  <si>
    <t>Venituri din vînzări, total</t>
  </si>
  <si>
    <t>venituri din vînzarea produselor și mărfurilor</t>
  </si>
  <si>
    <t>011</t>
  </si>
  <si>
    <t>venituri din prestarea serviciilor și executarea lucrărilor</t>
  </si>
  <si>
    <t>012</t>
  </si>
  <si>
    <t>venituri din contracte de construcție</t>
  </si>
  <si>
    <t>013</t>
  </si>
  <si>
    <t>venituri din contracte de leasing</t>
  </si>
  <si>
    <t>014</t>
  </si>
  <si>
    <t>venituri din contracte de microfinanţare</t>
  </si>
  <si>
    <t>015</t>
  </si>
  <si>
    <t>alte venituri din vînzări</t>
  </si>
  <si>
    <t>016</t>
  </si>
  <si>
    <t>Costul vînzărilor, total</t>
  </si>
  <si>
    <t>din care</t>
  </si>
  <si>
    <t>valoarea contabilă a produselor și mărfurilor vîndute</t>
  </si>
  <si>
    <t>021</t>
  </si>
  <si>
    <t>costul serviciilor prestate și lucrărilor executate terților</t>
  </si>
  <si>
    <t>022</t>
  </si>
  <si>
    <t>costuri aferente contractelor de construcție</t>
  </si>
  <si>
    <t>023</t>
  </si>
  <si>
    <t>costuri aferente contractelor de leasing</t>
  </si>
  <si>
    <t>024</t>
  </si>
  <si>
    <t>costuri aferente contractelor de microfinanţare</t>
  </si>
  <si>
    <t>025</t>
  </si>
  <si>
    <t>alte costuri aferente vînzărilor</t>
  </si>
  <si>
    <t>026</t>
  </si>
  <si>
    <r>
      <t>Profit brut (pierdere brută)</t>
    </r>
    <r>
      <rPr>
        <sz val="11"/>
        <rFont val="Times New Roman"/>
        <family val="1"/>
        <charset val="204"/>
      </rPr>
      <t xml:space="preserve"> (rd.010 – rd.020)</t>
    </r>
  </si>
  <si>
    <t>Alte venituri din activitatea operațională</t>
  </si>
  <si>
    <t>Cheltuieli de distribuire</t>
  </si>
  <si>
    <t>Cheltuieli administrative</t>
  </si>
  <si>
    <t>Alte cheltuieli din activitatea operațională</t>
  </si>
  <si>
    <r>
      <t xml:space="preserve">Rezultatul din activitatea operațională: profit (pierdere) </t>
    </r>
    <r>
      <rPr>
        <sz val="11"/>
        <rFont val="Times New Roman"/>
        <family val="1"/>
        <charset val="204"/>
      </rPr>
      <t>(rd.030 + rd.040 – rd.050 – rd.060 – rd.070)</t>
    </r>
  </si>
  <si>
    <t>Venituri financiare, total</t>
  </si>
  <si>
    <t>venituri din interese de participare</t>
  </si>
  <si>
    <t>091</t>
  </si>
  <si>
    <t>inclusiv: veniturile obținute de la părțile afiliate</t>
  </si>
  <si>
    <t>092</t>
  </si>
  <si>
    <t>venituri din dobînzi:</t>
  </si>
  <si>
    <t>093</t>
  </si>
  <si>
    <t>094</t>
  </si>
  <si>
    <t>venituri din alte investiții financiare pe termen lung</t>
  </si>
  <si>
    <t>095</t>
  </si>
  <si>
    <t>096</t>
  </si>
  <si>
    <t>venituri aferente ajustărilor de valoare privind investițiile financiare pe termen lung și curente</t>
  </si>
  <si>
    <t>097</t>
  </si>
  <si>
    <t>venituri din ieșirea investițiilor financiare</t>
  </si>
  <si>
    <t>098</t>
  </si>
  <si>
    <t>venituri aferente diferențelor de curs valutar și de sumă</t>
  </si>
  <si>
    <t>099</t>
  </si>
  <si>
    <t>Cheltuieli financiare, total</t>
  </si>
  <si>
    <t>cheltuieli privind dobînzile</t>
  </si>
  <si>
    <t>inclusiv: cheltuielile aferente părților afiliate</t>
  </si>
  <si>
    <t>cheltuieli aferente ajustărilor de valoare privind investițiile financiare pe termen lung și curente</t>
  </si>
  <si>
    <t>cheltuieli aferente ieșirii investițiilor financiare</t>
  </si>
  <si>
    <t>cheltuieli aferente diferențelor de curs valutar și de sumă</t>
  </si>
  <si>
    <r>
      <t xml:space="preserve">Rezultatul: profit (pierdere) financiar(ă) </t>
    </r>
    <r>
      <rPr>
        <sz val="11"/>
        <rFont val="Times New Roman"/>
        <family val="1"/>
        <charset val="204"/>
      </rPr>
      <t>(rd.090 – rd.100)</t>
    </r>
  </si>
  <si>
    <t>Venituri cu active imobilizate și excepționale</t>
  </si>
  <si>
    <t>Cheltuieli cu active imobilizate și excepționale</t>
  </si>
  <si>
    <t>Rezultatul din operațiuni cu active imobilizate și excepționale: profit (pierdere) (rd.120 -rd.130)</t>
  </si>
  <si>
    <r>
      <t xml:space="preserve">Rezultatul din alte activități: profit (pierdere) </t>
    </r>
    <r>
      <rPr>
        <sz val="11"/>
        <rFont val="Times New Roman"/>
        <family val="1"/>
        <charset val="204"/>
      </rPr>
      <t>(rd.110 +rd.140)</t>
    </r>
  </si>
  <si>
    <r>
      <t xml:space="preserve">Profit (pierdere) pînă la impozitare </t>
    </r>
    <r>
      <rPr>
        <sz val="11"/>
        <rFont val="Times New Roman"/>
        <family val="1"/>
        <charset val="204"/>
      </rPr>
      <t>(rd.080 + rd.150)</t>
    </r>
  </si>
  <si>
    <t>Cheltuieli privind impozitul pe venit</t>
  </si>
  <si>
    <r>
      <t xml:space="preserve">Profit net (pierdere netă) al perioadei de gestiune </t>
    </r>
    <r>
      <rPr>
        <sz val="11"/>
        <rFont val="Times New Roman"/>
        <family val="1"/>
        <charset val="204"/>
      </rPr>
      <t>(rd.160 – rd.170)</t>
    </r>
  </si>
  <si>
    <t>SITUAŢIA FLUXURILOR DE NUMERAR</t>
  </si>
  <si>
    <t>Fluxuri de numerar din activitatea operațională</t>
  </si>
  <si>
    <t>Încasări din vînzări</t>
  </si>
  <si>
    <t>Plăți pentru stocuri și servicii procurate</t>
  </si>
  <si>
    <t>Plăți către angajați și organe de asigurare socială și medicală</t>
  </si>
  <si>
    <t>Dobînzi plătite</t>
  </si>
  <si>
    <t>Alte plăți</t>
  </si>
  <si>
    <r>
      <t xml:space="preserve">Fluxul net de numerar din activitatea operațională </t>
    </r>
    <r>
      <rPr>
        <sz val="11"/>
        <rFont val="Times New Roman"/>
        <family val="1"/>
        <charset val="204"/>
      </rPr>
      <t>(rd.010 – rd.020 – rd.030 – rd.040 – rd.050 + rd.060 – rd.070 )</t>
    </r>
  </si>
  <si>
    <t>Fluxuri de numerar din activitatea de investiții</t>
  </si>
  <si>
    <t>Încasări din vînzarea activelor imobilizate</t>
  </si>
  <si>
    <t>Plăți aferente intrărilor de active imobilizate</t>
  </si>
  <si>
    <t>Dobînzi încasate</t>
  </si>
  <si>
    <t>inclusiv: dividende încasate din străinătate</t>
  </si>
  <si>
    <t>Alte încasări (plăți)</t>
  </si>
  <si>
    <r>
      <t>Fluxul net de numerar din activitatea de investiții</t>
    </r>
    <r>
      <rPr>
        <sz val="11"/>
        <rFont val="Times New Roman"/>
        <family val="1"/>
        <charset val="204"/>
      </rPr>
      <t xml:space="preserve"> (rd.090 – rd.100 + rd.110 + rd.120 ± rd.130)</t>
    </r>
  </si>
  <si>
    <t>Încasări sub formă de credite și împrumuturi</t>
  </si>
  <si>
    <t>Plăți aferente rambursării creditelor și împrumuturilor</t>
  </si>
  <si>
    <t>inclusiv: dividende plătite nerezidenților</t>
  </si>
  <si>
    <t>Încasări din operațiuni de capital</t>
  </si>
  <si>
    <r>
      <t>Fluxul net de numerar din activitatea financiară</t>
    </r>
    <r>
      <rPr>
        <sz val="11"/>
        <rFont val="Times New Roman"/>
        <family val="1"/>
        <charset val="204"/>
      </rPr>
      <t xml:space="preserve"> (rd.150 – rd.160 – rd.170 + rd.180 ± rd.190)</t>
    </r>
  </si>
  <si>
    <r>
      <t xml:space="preserve">Fluxul net de numerar total </t>
    </r>
    <r>
      <rPr>
        <sz val="11"/>
        <rFont val="Times New Roman"/>
        <family val="1"/>
        <charset val="204"/>
      </rPr>
      <t>(± rd.080 ± rd.140 ± rd.200)</t>
    </r>
  </si>
  <si>
    <t>Diferențe de curs valutar favorabile (nefavorabile)</t>
  </si>
  <si>
    <r>
      <t xml:space="preserve">Sold de numerar la sfîrşitul perioadei de gestiune </t>
    </r>
    <r>
      <rPr>
        <sz val="11"/>
        <rFont val="Times New Roman"/>
        <family val="1"/>
        <charset val="204"/>
      </rPr>
      <t>(± rd.210 ± rd.220 + rd.230)</t>
    </r>
  </si>
  <si>
    <r>
      <t>SITUAŢIA MODIFICĂRILOR CAPITALULUI PROPRIU (</t>
    </r>
    <r>
      <rPr>
        <i/>
        <sz val="11"/>
        <color theme="1"/>
        <rFont val="Times New Roman"/>
        <family val="1"/>
        <charset val="204"/>
      </rPr>
      <t>pentru ultima perioadă de gestiune raportată la BNS</t>
    </r>
    <r>
      <rPr>
        <b/>
        <sz val="11"/>
        <color theme="1"/>
        <rFont val="Times New Roman"/>
        <family val="1"/>
        <charset val="204"/>
      </rPr>
      <t>)</t>
    </r>
  </si>
  <si>
    <t>Cod rd</t>
  </si>
  <si>
    <t>Sold la începutul perioadei  de gestiune</t>
  </si>
  <si>
    <t>Majorări</t>
  </si>
  <si>
    <t>Diminuări</t>
  </si>
  <si>
    <t>Sold la sfîrşitul perioadei de gestiune</t>
  </si>
  <si>
    <t>I</t>
  </si>
  <si>
    <t>Capital social şi suplimentar</t>
  </si>
  <si>
    <t>Capital social</t>
  </si>
  <si>
    <t>Capital suplimentar</t>
  </si>
  <si>
    <t>Capital nevărsat</t>
  </si>
  <si>
    <t>Capital neînregistrat</t>
  </si>
  <si>
    <t>Capital retras</t>
  </si>
  <si>
    <r>
      <t xml:space="preserve">Total capital social și neînregistrat 
</t>
    </r>
    <r>
      <rPr>
        <sz val="11"/>
        <color theme="1"/>
        <rFont val="Times New Roman"/>
        <family val="1"/>
        <charset val="204"/>
      </rPr>
      <t>(rd.010 + rd.020 + rd.030 + rd.040+ rd.050)</t>
    </r>
  </si>
  <si>
    <t>II</t>
  </si>
  <si>
    <t>Prime de capital</t>
  </si>
  <si>
    <t>III</t>
  </si>
  <si>
    <t>Rezerve</t>
  </si>
  <si>
    <t>Capital de rezervă</t>
  </si>
  <si>
    <t>Rezerve statutare</t>
  </si>
  <si>
    <t>Alte rezerve</t>
  </si>
  <si>
    <t>100</t>
  </si>
  <si>
    <r>
      <t xml:space="preserve">Total rezerve 
</t>
    </r>
    <r>
      <rPr>
        <sz val="11"/>
        <rFont val="Times New Roman"/>
        <family val="1"/>
        <charset val="204"/>
      </rPr>
      <t>(rd.080 + rd.090 + rd.100)</t>
    </r>
  </si>
  <si>
    <t>110</t>
  </si>
  <si>
    <t>IV</t>
  </si>
  <si>
    <t>Profit (pierdere neacoperită)</t>
  </si>
  <si>
    <t>Corecţii ale rezultatelor anilor precedenţi</t>
  </si>
  <si>
    <t>120</t>
  </si>
  <si>
    <t>Profit nerepartizat (pierdere neacoperită) al anilor precedenţi</t>
  </si>
  <si>
    <t>130</t>
  </si>
  <si>
    <t>Profit net (pierdere netă) al perioadei de gestiune</t>
  </si>
  <si>
    <t>140</t>
  </si>
  <si>
    <t>Profit utilizat al perioadei de gestiune</t>
  </si>
  <si>
    <t>150</t>
  </si>
  <si>
    <r>
      <t xml:space="preserve">Total profit (pierdere) 
</t>
    </r>
    <r>
      <rPr>
        <sz val="11"/>
        <color theme="1"/>
        <rFont val="Times New Roman"/>
        <family val="1"/>
        <charset val="204"/>
      </rPr>
      <t>(rd.120 + rd.130 + rd.140 + rd.150)</t>
    </r>
  </si>
  <si>
    <t>V</t>
  </si>
  <si>
    <t>Rezerve din reevaluare</t>
  </si>
  <si>
    <t>170</t>
  </si>
  <si>
    <t>VI</t>
  </si>
  <si>
    <t>Alte elemente de capital propriu</t>
  </si>
  <si>
    <t>180</t>
  </si>
  <si>
    <r>
      <t xml:space="preserve">Total capital propriu 
</t>
    </r>
    <r>
      <rPr>
        <sz val="11"/>
        <color theme="1"/>
        <rFont val="Times New Roman"/>
        <family val="1"/>
        <charset val="204"/>
      </rPr>
      <t>(rd.060 + rd.070 + rd.110 + rd.160 + rd.170 + rd.180)</t>
    </r>
  </si>
  <si>
    <t>190</t>
  </si>
  <si>
    <t>Indicatorii economico-financiari</t>
  </si>
  <si>
    <t>Formula de calcul</t>
  </si>
  <si>
    <t>Valoarea recomandată</t>
  </si>
  <si>
    <t>Explicații</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</si>
  <si>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</si>
  <si>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</si>
  <si>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</si>
  <si>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</si>
  <si>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</si>
  <si>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</si>
  <si>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</si>
  <si>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</si>
  <si>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</si>
  <si>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</si>
  <si>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</si>
  <si>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</si>
  <si>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</si>
  <si>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</si>
  <si>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</si>
  <si>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</si>
  <si>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</si>
  <si>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</si>
  <si>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</si>
  <si>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</si>
  <si>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</si>
  <si>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</si>
  <si>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</si>
  <si>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</si>
  <si>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</si>
  <si>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</si>
  <si>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</si>
  <si>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</si>
  <si>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</si>
  <si>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</si>
  <si>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</si>
  <si>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</si>
  <si>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</si>
  <si>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</si>
  <si>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</si>
  <si>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</si>
  <si>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</si>
  <si>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</si>
  <si>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</si>
  <si>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</si>
  <si>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</si>
  <si>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</si>
  <si>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</si>
  <si>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</si>
  <si>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</si>
  <si>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</si>
  <si>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</si>
  <si>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</si>
  <si>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</si>
  <si>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</si>
  <si>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</si>
  <si>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</si>
  <si>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</si>
  <si>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</si>
  <si>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</si>
  <si>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</si>
  <si>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</si>
  <si>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</si>
  <si>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</si>
  <si>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</si>
  <si>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</si>
  <si>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</si>
  <si>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</si>
  <si>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</si>
  <si>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</si>
  <si>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</si>
  <si>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</si>
  <si>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</si>
  <si>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</si>
  <si>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</si>
  <si>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</si>
  <si>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</si>
  <si>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</si>
  <si>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</si>
  <si>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</si>
  <si>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</si>
  <si>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</si>
  <si>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</si>
  <si>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</si>
  <si>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</si>
  <si>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</si>
  <si>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</si>
  <si>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</si>
  <si>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</si>
  <si>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</si>
  <si>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</si>
  <si>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</si>
  <si>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</si>
  <si>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</si>
  <si>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</si>
  <si>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</si>
  <si>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</si>
  <si>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</si>
  <si>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</si>
  <si>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</si>
  <si>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</si>
  <si>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</si>
  <si>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Venituri din vânzări (cifra de afaceri)</t>
  </si>
  <si>
    <t>Alte venituri operaționale, lei</t>
  </si>
  <si>
    <t>Profit/ pierderi din activitatea operațională, lei</t>
  </si>
  <si>
    <t>Rezultatul din alte activități, lei</t>
  </si>
  <si>
    <t>Profit / pierdere netă</t>
  </si>
  <si>
    <t>Active totale</t>
  </si>
  <si>
    <t>Datorii totale</t>
  </si>
  <si>
    <t>Gradul de îndatorare generală (Datorii totale / Capital propriu)</t>
  </si>
  <si>
    <t>Raportul dintre durata de colectare a creanțelor și perioada de achitare a datoriilor curente</t>
  </si>
  <si>
    <t>Numărul de salariați</t>
  </si>
  <si>
    <t>Nu se imprimă</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</si>
  <si>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</si>
  <si>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</si>
  <si>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</si>
  <si>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</si>
  <si>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</si>
  <si>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</si>
  <si>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</si>
  <si>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</si>
  <si>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</si>
  <si>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</si>
  <si>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</si>
  <si>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</si>
  <si>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</si>
  <si>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</si>
  <si>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</si>
  <si>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</si>
  <si>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</si>
  <si>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</si>
  <si>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</si>
  <si>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</si>
  <si>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</si>
  <si>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</si>
  <si>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</si>
  <si>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</si>
  <si>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</si>
  <si>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</si>
  <si>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</si>
  <si>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</si>
  <si>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</si>
  <si>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</si>
  <si>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</si>
  <si>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</si>
  <si>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 xml:space="preserve">Lista articolelor de investiții care vor fi procurate în cadrul planului de afaceri
</t>
  </si>
  <si>
    <t>Obiectiv de dezvoltare</t>
  </si>
  <si>
    <t>Subpunctul din obiectivul de dezvoltare</t>
  </si>
  <si>
    <t>Achiziționarea de hardware TIC și echipamente aferente (inclusiv instalare, configurare, punere în funcțiune)</t>
  </si>
  <si>
    <t>Procurarea serviciilor / soluțiilor din domeniul tehnologiei informației pentru comerțul electronic, dar nu va depăși 10% din valoarea maximă a grantului aferent prezentei priorități</t>
  </si>
  <si>
    <t>Procurarea / dezvoltarea / adaptarea aplicațiilor software / licențelor, configurarea și implementarea bazelor de date</t>
  </si>
  <si>
    <t>Procurarea / dezvoltarea / adaptarea sistemelor ERP / CRM</t>
  </si>
  <si>
    <t>Servicii de trecere a arhivelor din analog / dosare / hârtie în digital</t>
  </si>
  <si>
    <t>Achiziția, abonarea sau implementarea de soluții bazate pe inteligență artificială</t>
  </si>
  <si>
    <t>Servicii Cloud și SaaS</t>
  </si>
  <si>
    <t>Servicii pentru securitate cibernetică</t>
  </si>
  <si>
    <t>Consultanță pentru documentații tehnice aferente procesului de digitalizare (în limita a 10% din valoarea maximă a grantului aferent prezentei priorități)</t>
  </si>
  <si>
    <t>Instruirea personalului privind utilizarea produselor implementate</t>
  </si>
  <si>
    <t>Tehnologii hardware și software pentru diminuarea operațiunilor cu numerar</t>
  </si>
  <si>
    <t>Achiziționarea de echipamente, tehnologii și soluții destinate prevenirii poluării, reducerii generării și gestionării deșeurilor</t>
  </si>
  <si>
    <t>Achiziționarea de echipamente, tehnologii și soluții destinate prevenirii poluării și gestionării resurselor de apă</t>
  </si>
  <si>
    <t>Achiziționarea de echipamente, tehnologii și soluții destinate prevenirii și reducerii poluării aerului</t>
  </si>
  <si>
    <t>Achiziționarea de echipamente, tehnologii și soluții destinate prevenirii și reducerii poluării solului</t>
  </si>
  <si>
    <t>Servicii de consultanță pentru aplicarea modelelor de producție și consum durabile</t>
  </si>
  <si>
    <t>Achiziționarea de echipamente, utilaje și linii tehnologice moderne, destinate proceselor industriale, de prelucrare sau ambalare, în vederea înlocuirii sau completării echipamentelor existente, cu scopul creșterii eficienței și calității producției</t>
  </si>
  <si>
    <t>Achiziționarea de roboți industriali pentru operațiuni repetitive (ex: sudare, asamblare, ambalare, etc.), sisteme de manipulare automată a materiilor prime sau produselor finite</t>
  </si>
  <si>
    <t>Achiziționarea de echipamente și soluții destinate modernizării liniilor tehnologice existente în cadrul proceselor de producere sau prelucrare industrială</t>
  </si>
  <si>
    <t>Sisteme solare pentru încălzirea apei, precum colectoare solare, pompe, boilere și rezervoare de inerție, inclusiv accesorii destinate pentru montare și cheltuielile de instalare a acestora</t>
  </si>
  <si>
    <t>Implementarea de tehnologii orientate spre sporirea valorii adăugate a produselor proprii și / sau continuitatea lanțului valoric</t>
  </si>
  <si>
    <t>Panouri fotovoltaice (accesorii destinate pentru montarea panourilor fotovoltaice, inclusiv invertoarele și contoarele bidirecționale, inclusiv cheltuielile de instalare a acestora) și/sau sistemele de stocare a energiei</t>
  </si>
  <si>
    <t>Instalații eoliene pentru producerea curentului electric, inclusiv cheltuielile de instalare a acestora și/sau sistemele de stocare a energiei</t>
  </si>
  <si>
    <t>Utilaj și echipament tehnologic pentru producerea și/sau utilizarea biogazului, inclusiv cheltuielile de instalare a acestora</t>
  </si>
  <si>
    <t>Utilaj și instalații pentru încălzire (pompe de căldură aer-apă, sol-aer, sol-apă, centrale termice pe biomasă, rezervoare, boilere), inclusiv cheltuielile de instalare a acestora</t>
  </si>
  <si>
    <t>Selectați obiectivul de dezvoltare</t>
  </si>
  <si>
    <t>tranziție_digitală</t>
  </si>
  <si>
    <t>tranziție_ecologică</t>
  </si>
  <si>
    <t>modernizare_tehnologică_și_eficiență_energetică</t>
  </si>
  <si>
    <t>Grant (lei)</t>
  </si>
  <si>
    <t>Grant (%)</t>
  </si>
  <si>
    <t>Preț unitar (lei)</t>
  </si>
  <si>
    <t>Fișa de verificare a achizițiilor pentru contractarea serviciilor pentru dezvoltare a afacerii/echipamentelor de către beneficiari în cadrul</t>
  </si>
  <si>
    <t>Selectați subpunctul</t>
  </si>
  <si>
    <t>Favorabil</t>
  </si>
  <si>
    <t>Mediu</t>
  </si>
  <si>
    <t>Nefavorabil</t>
  </si>
  <si>
    <t>Unitate</t>
  </si>
  <si>
    <t>%</t>
  </si>
  <si>
    <t>≥ 50%</t>
  </si>
  <si>
    <t>30–49%</t>
  </si>
  <si>
    <t>&lt; 30%</t>
  </si>
  <si>
    <t>≥ 2,0</t>
  </si>
  <si>
    <t>&gt; 1,0</t>
  </si>
  <si>
    <t>&lt; 1,0</t>
  </si>
  <si>
    <t>&lt; 0,7</t>
  </si>
  <si>
    <t>lei</t>
  </si>
  <si>
    <t>Pozitiv și în creștere</t>
  </si>
  <si>
    <t>Pozitiv stabil</t>
  </si>
  <si>
    <t>Negativ</t>
  </si>
  <si>
    <t>&lt; 5% sau negativ</t>
  </si>
  <si>
    <t>≥ 10%</t>
  </si>
  <si>
    <t>&lt; 1,4</t>
  </si>
  <si>
    <t>1,4–1,99</t>
  </si>
  <si>
    <t>0,7–1,0</t>
  </si>
  <si>
    <t>≥ 20%</t>
  </si>
  <si>
    <t>5–19%</t>
  </si>
  <si>
    <t>5–9%</t>
  </si>
  <si>
    <t>Concluzie</t>
  </si>
  <si>
    <t>Apreciere performanță</t>
  </si>
  <si>
    <t>1,0–2,0</t>
  </si>
  <si>
    <t>&gt; 2,0</t>
  </si>
  <si>
    <t>bună</t>
  </si>
  <si>
    <t>medie</t>
  </si>
  <si>
    <t>slabă</t>
  </si>
  <si>
    <t>În creștere cu peste 5%</t>
  </si>
  <si>
    <t>Stabil (+/- 5%)</t>
  </si>
  <si>
    <t>În descreștere cu peste 5%</t>
  </si>
  <si>
    <t>În descreștere</t>
  </si>
  <si>
    <t>&gt; 8</t>
  </si>
  <si>
    <t>1,0–8,0</t>
  </si>
  <si>
    <t>&lt;1</t>
  </si>
  <si>
    <t>&lt;=1</t>
  </si>
  <si>
    <t>&gt;1</t>
  </si>
  <si>
    <t>Domeniul de activitate</t>
  </si>
  <si>
    <t>Domeniul de activitate economică conform CAEM</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</si>
  <si>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</si>
  <si>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</si>
  <si>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</si>
  <si>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</si>
  <si>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</si>
  <si>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</si>
  <si>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</si>
  <si>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</si>
  <si>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</si>
  <si>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</si>
  <si>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</si>
  <si>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</si>
  <si>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</si>
  <si>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</si>
  <si>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</si>
  <si>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</si>
  <si>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</si>
  <si>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</si>
  <si>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</si>
  <si>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</si>
  <si>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</si>
  <si>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A0110 - Cultivarea plantelor din culturi nepermanente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</si>
  <si>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</si>
  <si>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</si>
  <si>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</si>
  <si>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</si>
  <si>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</si>
  <si>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</si>
  <si>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</si>
  <si>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</si>
  <si>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</si>
  <si>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</si>
  <si>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</si>
  <si>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</si>
  <si>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</si>
  <si>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</si>
  <si>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</si>
  <si>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</si>
  <si>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</si>
  <si>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</si>
  <si>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</si>
  <si>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</si>
  <si>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</si>
  <si>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</si>
  <si>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</si>
  <si>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</si>
  <si>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</si>
  <si>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</si>
  <si>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</si>
  <si>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</si>
  <si>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</si>
  <si>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</si>
  <si>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</si>
  <si>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</si>
  <si>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</si>
  <si>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</si>
  <si>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</si>
  <si>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</si>
  <si>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</si>
  <si>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</si>
  <si>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</si>
  <si>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</si>
  <si>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</si>
  <si>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</si>
  <si>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</si>
  <si>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</si>
  <si>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</si>
  <si>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</si>
  <si>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</si>
  <si>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</si>
  <si>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</si>
  <si>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</si>
  <si>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</si>
  <si>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</si>
  <si>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</si>
  <si>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</si>
  <si>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</si>
  <si>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</si>
  <si>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</si>
  <si>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</si>
  <si>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</si>
  <si>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</si>
  <si>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</si>
  <si>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</si>
  <si>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</si>
  <si>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</si>
  <si>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</si>
  <si>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</si>
  <si>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</si>
  <si>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</si>
  <si>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</si>
  <si>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</si>
  <si>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</si>
  <si>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</si>
  <si>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</si>
  <si>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</si>
  <si>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</si>
  <si>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</si>
  <si>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</si>
  <si>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</si>
  <si>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</si>
  <si>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</si>
  <si>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</si>
  <si>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</si>
  <si>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</si>
  <si>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</si>
  <si>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</si>
  <si>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</si>
  <si>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</si>
  <si>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</si>
  <si>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</si>
  <si>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</si>
  <si>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</si>
  <si>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</si>
  <si>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</si>
  <si>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</si>
  <si>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</si>
  <si>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</si>
  <si>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</si>
  <si>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</si>
  <si>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</si>
  <si>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</si>
  <si>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</si>
  <si>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</si>
  <si>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</si>
  <si>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</si>
  <si>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</si>
  <si>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</si>
  <si>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</si>
  <si>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</si>
  <si>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</si>
  <si>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</si>
  <si>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</si>
  <si>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</si>
  <si>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</si>
  <si>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</si>
  <si>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</si>
  <si>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</si>
  <si>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</si>
  <si>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</si>
  <si>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</si>
  <si>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</si>
  <si>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</si>
  <si>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</si>
  <si>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</si>
  <si>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</si>
  <si>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</si>
  <si>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</si>
  <si>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</si>
  <si>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</si>
  <si>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</si>
  <si>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</si>
  <si>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</si>
  <si>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</si>
  <si>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</si>
  <si>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</si>
  <si>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</si>
  <si>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</si>
  <si>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</si>
  <si>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</si>
  <si>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</si>
  <si>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</si>
  <si>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</si>
  <si>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</si>
  <si>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</si>
  <si>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</si>
  <si>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</si>
  <si>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</si>
  <si>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</si>
  <si>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</si>
  <si>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</si>
  <si>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</si>
  <si>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</si>
  <si>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</si>
  <si>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</si>
  <si>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</si>
  <si>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</si>
  <si>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</si>
  <si>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</si>
  <si>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</si>
  <si>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</si>
  <si>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</si>
  <si>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</si>
  <si>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</si>
  <si>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</si>
  <si>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</si>
  <si>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</si>
  <si>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</si>
  <si>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</si>
  <si>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</si>
  <si>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</si>
  <si>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</si>
  <si>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</si>
  <si>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</si>
  <si>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</si>
  <si>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</si>
  <si>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</si>
  <si>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</si>
  <si>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</si>
  <si>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</si>
  <si>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</si>
  <si>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</si>
  <si>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</si>
  <si>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</si>
  <si>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</si>
  <si>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</si>
  <si>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</si>
  <si>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</si>
  <si>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</si>
  <si>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</si>
  <si>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</si>
  <si>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</si>
  <si>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</si>
  <si>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</si>
  <si>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</si>
  <si>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</si>
  <si>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</si>
  <si>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</si>
  <si>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</si>
  <si>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</si>
  <si>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</si>
  <si>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</si>
  <si>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</si>
  <si>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</si>
  <si>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</si>
  <si>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</si>
  <si>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</si>
  <si>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</si>
  <si>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</si>
  <si>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</si>
  <si>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</si>
  <si>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</si>
  <si>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</si>
  <si>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</si>
  <si>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</si>
  <si>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</si>
  <si>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</si>
  <si>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</si>
  <si>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</si>
  <si>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</si>
  <si>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</si>
  <si>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</si>
  <si>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</si>
  <si>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</si>
  <si>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</si>
  <si>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</si>
  <si>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</si>
  <si>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</si>
  <si>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</si>
  <si>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</si>
  <si>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</si>
  <si>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</si>
  <si>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</si>
  <si>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</si>
  <si>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</si>
  <si>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</si>
  <si>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</si>
  <si>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</si>
  <si>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</si>
  <si>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</si>
  <si>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</si>
  <si>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</si>
  <si>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</si>
  <si>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</si>
  <si>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</si>
  <si>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</si>
  <si>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</si>
  <si>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</si>
  <si>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</si>
  <si>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</si>
  <si>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</si>
  <si>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</si>
  <si>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</si>
  <si>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</si>
  <si>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</si>
  <si>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</si>
  <si>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</si>
  <si>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</si>
  <si>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</si>
  <si>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</si>
  <si>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</si>
  <si>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</si>
  <si>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</si>
  <si>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</si>
  <si>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</si>
  <si>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</si>
  <si>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</si>
  <si>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</si>
  <si>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</si>
  <si>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</si>
  <si>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</si>
  <si>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</si>
  <si>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</si>
  <si>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</si>
  <si>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</si>
  <si>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</si>
  <si>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</si>
  <si>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</si>
  <si>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</si>
  <si>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</si>
  <si>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</si>
  <si>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</si>
  <si>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</si>
  <si>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</si>
  <si>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</si>
  <si>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</si>
  <si>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</si>
  <si>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</si>
  <si>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</si>
  <si>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</si>
  <si>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</si>
  <si>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</si>
  <si>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</si>
  <si>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</si>
  <si>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</si>
  <si>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</si>
  <si>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</si>
  <si>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</si>
  <si>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</si>
  <si>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</si>
  <si>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</si>
  <si>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</si>
  <si>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</si>
  <si>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</si>
  <si>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</si>
  <si>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</si>
  <si>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</si>
  <si>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</si>
  <si>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</si>
  <si>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</si>
  <si>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</si>
  <si>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</si>
  <si>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</si>
  <si>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</si>
  <si>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</si>
  <si>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</si>
  <si>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</si>
  <si>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</si>
  <si>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</si>
  <si>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</si>
  <si>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</si>
  <si>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</si>
  <si>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</si>
  <si>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</si>
  <si>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</si>
  <si>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</si>
  <si>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</si>
  <si>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</si>
  <si>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</si>
  <si>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</si>
  <si>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</si>
  <si>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</si>
  <si>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</si>
  <si>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</si>
  <si>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</si>
  <si>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</si>
  <si>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</si>
  <si>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</si>
  <si>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</si>
  <si>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</si>
  <si>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</si>
  <si>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</si>
  <si>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</si>
  <si>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</si>
  <si>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</si>
  <si>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</si>
  <si>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</si>
  <si>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</si>
  <si>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</si>
  <si>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</si>
  <si>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</si>
  <si>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</si>
  <si>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</si>
  <si>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</si>
  <si>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</si>
  <si>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</si>
  <si>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</si>
  <si>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</si>
  <si>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</si>
  <si>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</si>
  <si>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</si>
  <si>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</si>
  <si>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</si>
  <si>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</si>
  <si>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</si>
  <si>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</si>
  <si>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</si>
  <si>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</si>
  <si>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</si>
  <si>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</si>
  <si>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</si>
  <si>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</si>
  <si>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</si>
  <si>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</si>
  <si>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</si>
  <si>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</si>
  <si>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</si>
  <si>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</si>
  <si>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</si>
  <si>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</si>
  <si>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</si>
  <si>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</si>
  <si>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</si>
  <si>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</si>
  <si>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</si>
  <si>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</si>
  <si>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</si>
  <si>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</si>
  <si>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</si>
  <si>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</si>
  <si>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</si>
  <si>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</si>
  <si>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</si>
  <si>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</si>
  <si>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</si>
  <si>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</si>
  <si>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</si>
  <si>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</si>
  <si>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</si>
  <si>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</si>
  <si>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</si>
  <si>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</si>
  <si>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</si>
  <si>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</si>
  <si>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</si>
  <si>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</si>
  <si>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</si>
  <si>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</si>
  <si>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</si>
  <si>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</si>
  <si>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</si>
  <si>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</si>
  <si>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</si>
  <si>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</si>
  <si>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</si>
  <si>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</si>
  <si>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</si>
  <si>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</si>
  <si>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</si>
  <si>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</si>
  <si>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</si>
  <si>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</si>
  <si>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</si>
  <si>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</si>
  <si>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</si>
  <si>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</si>
  <si>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</si>
  <si>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</si>
  <si>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</si>
  <si>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</si>
  <si>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</si>
  <si>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</si>
  <si>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</si>
  <si>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</si>
  <si>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</si>
  <si>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</si>
  <si>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</si>
  <si>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</si>
  <si>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</si>
  <si>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</si>
  <si>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</si>
  <si>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</si>
  <si>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</si>
  <si>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</si>
  <si>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</si>
  <si>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</si>
  <si>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</si>
  <si>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</si>
  <si>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</si>
  <si>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</si>
  <si>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</si>
  <si>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</si>
  <si>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</si>
  <si>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</si>
  <si>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</si>
  <si>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</si>
  <si>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</si>
  <si>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</si>
  <si>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</si>
  <si>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</si>
  <si>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</si>
  <si>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</si>
  <si>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</si>
  <si>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</si>
  <si>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</si>
  <si>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</si>
  <si>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</si>
  <si>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</si>
  <si>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</si>
  <si>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</si>
  <si>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</si>
  <si>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</si>
  <si>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</si>
  <si>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</si>
  <si>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</si>
  <si>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</si>
  <si>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</si>
  <si>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</si>
  <si>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</si>
  <si>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</si>
  <si>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</si>
  <si>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</si>
  <si>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</si>
  <si>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</si>
  <si>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</si>
  <si>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</si>
  <si>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</si>
  <si>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</si>
  <si>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</si>
  <si>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</si>
  <si>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</si>
  <si>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</si>
  <si>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</si>
  <si>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</si>
  <si>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</si>
  <si>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</si>
  <si>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</si>
  <si>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</si>
  <si>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</si>
  <si>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</si>
  <si>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</si>
  <si>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</si>
  <si>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</si>
  <si>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</si>
  <si>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</si>
  <si>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</si>
  <si>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</si>
  <si>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</si>
  <si>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</si>
  <si>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</si>
  <si>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</si>
  <si>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</si>
  <si>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</si>
  <si>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</si>
  <si>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</si>
  <si>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</si>
  <si>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</si>
  <si>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</si>
  <si>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</si>
  <si>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</si>
  <si>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</si>
  <si>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</si>
  <si>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</si>
  <si>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</si>
  <si>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</si>
  <si>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</si>
  <si>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</si>
  <si>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</si>
  <si>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</si>
  <si>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</si>
  <si>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</si>
  <si>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</si>
  <si>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</si>
  <si>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</si>
  <si>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</si>
  <si>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</si>
  <si>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</si>
  <si>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</si>
  <si>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</si>
  <si>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</si>
  <si>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</si>
  <si>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</si>
  <si>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</si>
  <si>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</si>
  <si>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</si>
  <si>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</si>
  <si>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</si>
  <si>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</si>
  <si>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</si>
  <si>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</si>
  <si>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</si>
  <si>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</si>
  <si>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</si>
  <si>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</si>
  <si>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</si>
  <si>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</si>
  <si>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</si>
  <si>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</si>
  <si>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</si>
  <si>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</si>
  <si>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</si>
  <si>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</si>
  <si>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</si>
  <si>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</si>
  <si>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</si>
  <si>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</si>
  <si>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</si>
  <si>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</si>
  <si>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</si>
  <si>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</si>
  <si>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</si>
  <si>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</si>
  <si>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</si>
  <si>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</si>
  <si>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</si>
  <si>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</si>
  <si>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</si>
  <si>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</si>
  <si>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</si>
  <si>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</si>
  <si>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</si>
  <si>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</si>
  <si>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</si>
  <si>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</si>
  <si>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</si>
  <si>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</si>
  <si>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</si>
  <si>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</si>
  <si>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</si>
  <si>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</si>
  <si>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</si>
  <si>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</si>
  <si>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</si>
  <si>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</si>
  <si>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</si>
  <si>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</si>
  <si>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</si>
  <si>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</si>
  <si>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</si>
  <si>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</si>
  <si>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</si>
  <si>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</si>
  <si>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</si>
  <si>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</si>
  <si>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</si>
  <si>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</si>
  <si>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</si>
  <si>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</si>
  <si>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</si>
  <si>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</si>
  <si>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</si>
  <si>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</si>
  <si>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</si>
  <si>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</si>
  <si>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</si>
  <si>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</si>
  <si>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</si>
  <si>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</si>
  <si>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</si>
  <si>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</si>
  <si>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</si>
  <si>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</si>
  <si>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</si>
  <si>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</si>
  <si>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</si>
  <si>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</si>
  <si>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</si>
  <si>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</si>
  <si>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</si>
  <si>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</si>
  <si>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</si>
  <si>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</si>
  <si>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</si>
  <si>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</si>
  <si>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</si>
  <si>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</si>
  <si>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</si>
  <si>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</si>
  <si>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</si>
  <si>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</si>
  <si>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</si>
  <si>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</si>
  <si>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</si>
  <si>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</si>
  <si>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</si>
  <si>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</si>
  <si>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</si>
  <si>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</si>
  <si>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</si>
  <si>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</si>
  <si>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</si>
  <si>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</si>
  <si>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</si>
  <si>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</si>
  <si>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</si>
  <si>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</si>
  <si>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</si>
  <si>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</si>
  <si>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</si>
  <si>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</si>
  <si>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</si>
  <si>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</si>
  <si>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</si>
  <si>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</si>
  <si>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</si>
  <si>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</si>
  <si>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</si>
  <si>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</si>
  <si>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</si>
  <si>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</si>
  <si>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</si>
  <si>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</si>
  <si>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</si>
  <si>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</si>
  <si>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</si>
  <si>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</si>
  <si>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</si>
  <si>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</si>
  <si>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</si>
  <si>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</si>
  <si>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</si>
  <si>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</si>
  <si>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</si>
  <si>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</si>
  <si>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</si>
  <si>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</si>
  <si>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</si>
  <si>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</si>
  <si>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</si>
  <si>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</si>
  <si>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</si>
  <si>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</si>
  <si>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</si>
  <si>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</si>
  <si>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</si>
  <si>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</si>
  <si>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</si>
  <si>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</si>
  <si>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</si>
  <si>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</si>
  <si>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</si>
  <si>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</si>
  <si>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</si>
  <si>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</si>
  <si>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</si>
  <si>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</si>
  <si>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</si>
  <si>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</si>
  <si>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</si>
  <si>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</si>
  <si>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</si>
  <si>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</si>
  <si>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</si>
  <si>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</si>
  <si>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</si>
  <si>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</si>
  <si>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</si>
  <si>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</si>
  <si>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</si>
  <si>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</si>
  <si>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</si>
  <si>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</si>
  <si>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</si>
  <si>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</si>
  <si>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</si>
  <si>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</si>
  <si>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</si>
  <si>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</si>
  <si>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</si>
  <si>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</si>
  <si>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</si>
  <si>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</si>
  <si>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</si>
  <si>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</si>
  <si>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</si>
  <si>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</si>
  <si>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</si>
  <si>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</si>
  <si>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</si>
  <si>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</si>
  <si>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</si>
  <si>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</si>
  <si>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</si>
  <si>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</si>
  <si>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</si>
  <si>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</si>
  <si>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</si>
  <si>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</si>
  <si>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</si>
  <si>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</si>
  <si>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</si>
  <si>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</si>
  <si>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</si>
  <si>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</si>
  <si>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</si>
  <si>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</si>
  <si>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</si>
  <si>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</si>
  <si>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</si>
  <si>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</si>
  <si>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</si>
  <si>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</si>
  <si>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</si>
  <si>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</si>
  <si>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</si>
  <si>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</si>
  <si>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</si>
  <si>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</si>
  <si>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</si>
  <si>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</si>
  <si>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</si>
  <si>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</si>
  <si>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</si>
  <si>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</si>
  <si>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</si>
  <si>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</si>
  <si>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</si>
  <si>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</si>
  <si>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</si>
  <si>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</si>
  <si>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</si>
  <si>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</si>
  <si>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</si>
  <si>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</si>
  <si>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</si>
  <si>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</si>
  <si>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</si>
  <si>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</si>
  <si>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</si>
  <si>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</si>
  <si>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</si>
  <si>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</si>
  <si>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</si>
  <si>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</si>
  <si>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</si>
  <si>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</si>
  <si>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</si>
  <si>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</si>
  <si>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</si>
  <si>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</si>
  <si>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</si>
  <si>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</si>
  <si>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</si>
  <si>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2023</t>
  </si>
  <si>
    <t>2024</t>
  </si>
  <si>
    <t>Anual</t>
  </si>
  <si>
    <t>0 ACTIVITATI ECONOMICE - total</t>
  </si>
  <si>
    <t>A AGRICULTURA, SILVICULTURA SI PESCUIT</t>
  </si>
  <si>
    <t>A01</t>
  </si>
  <si>
    <t>01 Agricultura, vanatoare si servicii anexe</t>
  </si>
  <si>
    <t>A02</t>
  </si>
  <si>
    <t>02 Silvicultura si exploatare forestiera</t>
  </si>
  <si>
    <t>A03</t>
  </si>
  <si>
    <t>03 Pescuitul si acvacultura</t>
  </si>
  <si>
    <t>B+C+D+E INDUSTRIE</t>
  </si>
  <si>
    <t>B INDUSTRIA EXTRACTIVA</t>
  </si>
  <si>
    <t>B06</t>
  </si>
  <si>
    <t>06 Extractia petrolului brut si a gazelor naturale</t>
  </si>
  <si>
    <t>C</t>
  </si>
  <si>
    <t>B08</t>
  </si>
  <si>
    <t>08 Alte activitati extractive</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</si>
  <si>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</si>
  <si>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</si>
  <si>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</si>
  <si>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</si>
  <si>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</si>
  <si>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</si>
  <si>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</si>
  <si>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</si>
  <si>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</si>
  <si>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</si>
  <si>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</si>
  <si>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</si>
  <si>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</si>
  <si>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</si>
  <si>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</si>
  <si>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</si>
  <si>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</si>
  <si>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</si>
  <si>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</si>
  <si>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</si>
  <si>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</si>
  <si>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</si>
  <si>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</si>
  <si>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</si>
  <si>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</si>
  <si>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</si>
  <si>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</si>
  <si>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</si>
  <si>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</si>
  <si>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</si>
  <si>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</si>
  <si>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</si>
  <si>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</si>
  <si>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</si>
  <si>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</si>
  <si>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</si>
  <si>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</si>
  <si>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</si>
  <si>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</si>
  <si>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</si>
  <si>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</si>
  <si>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</si>
  <si>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</si>
  <si>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</si>
  <si>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</si>
  <si>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</si>
  <si>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</si>
  <si>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</si>
  <si>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</si>
  <si>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</si>
  <si>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D35</t>
  </si>
  <si>
    <t>35 Productia si furnizarea de energie electrica si termica, gaze, apa calda si aer conditionat</t>
  </si>
  <si>
    <t>E DISTRIBUTIA APEI; SALUBRITATE, GESTIONAREA DESEURILOR, ACTIVITATI DE DECONTAMINARE</t>
  </si>
  <si>
    <t>E36</t>
  </si>
  <si>
    <t>36 Captarea, tratarea si distributia apei</t>
  </si>
  <si>
    <t>E37</t>
  </si>
  <si>
    <t>37 Colectarea si epurarea apelor uzate</t>
  </si>
  <si>
    <t>E38</t>
  </si>
  <si>
    <t>38 Colectarea, tratarea si eliminarea deseurilor; activitati de recuperare a materialelor  reciclabile</t>
  </si>
  <si>
    <t>F CONSTRUCTII</t>
  </si>
  <si>
    <t>F41</t>
  </si>
  <si>
    <t>41 Constructii de cladiri</t>
  </si>
  <si>
    <t>F42</t>
  </si>
  <si>
    <t>42 Lucrari de constructii civile</t>
  </si>
  <si>
    <t>F43</t>
  </si>
  <si>
    <t>43 Lucrari speciale de constructii</t>
  </si>
  <si>
    <t>G COMERT CU RIDICATA SI CU AMANUNTUL; INTRETINEREA SI REPARAREA AUTOVEHICULELOR SI A MOTOCICLETELOR</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</si>
  <si>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</si>
  <si>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</si>
  <si>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</si>
  <si>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</si>
  <si>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</si>
  <si>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</si>
  <si>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</si>
  <si>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</si>
  <si>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</si>
  <si>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</si>
  <si>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</si>
  <si>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</si>
  <si>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</si>
  <si>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</si>
  <si>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</si>
  <si>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</si>
  <si>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</si>
  <si>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</si>
  <si>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</si>
  <si>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</si>
  <si>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</si>
  <si>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</si>
  <si>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</si>
  <si>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58 Activitati de editare</t>
  </si>
  <si>
    <t>59 Activitati de productie cinematografica, video si de programe de televiziune; inregistrari audio si activitati de editare muzicala</t>
  </si>
  <si>
    <t>60 Activitati de producere si difuzare de programe</t>
  </si>
  <si>
    <t>61 Comunicatii electronice</t>
  </si>
  <si>
    <t>62 Activitati de servicii in tehnologia informatiei</t>
  </si>
  <si>
    <t>63 Activitati de servicii informatice</t>
  </si>
  <si>
    <t>K ACTIVITATI FINANCIARE SI DE ASIGURARI</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</si>
  <si>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</si>
  <si>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</si>
  <si>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</si>
  <si>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</si>
  <si>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</si>
  <si>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</si>
  <si>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</si>
  <si>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L68</t>
  </si>
  <si>
    <t>68 Tranzactii imobiliare</t>
  </si>
  <si>
    <t>M ACTIVITATI PROFESIONALE, STIINTIFICE SI TEHNICE</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</si>
  <si>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</si>
  <si>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</si>
  <si>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</si>
  <si>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</si>
  <si>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</si>
  <si>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</si>
  <si>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</si>
  <si>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</si>
  <si>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</si>
  <si>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</si>
  <si>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</si>
  <si>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</si>
  <si>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</si>
  <si>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</si>
  <si>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</si>
  <si>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</si>
  <si>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</si>
  <si>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</si>
  <si>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</si>
  <si>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</si>
  <si>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</si>
  <si>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</si>
  <si>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</si>
  <si>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</si>
  <si>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</si>
  <si>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</si>
  <si>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</si>
  <si>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</si>
  <si>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O84</t>
  </si>
  <si>
    <t>84 Administratie publica si aparare; asigurari sociale obligatorii</t>
  </si>
  <si>
    <t>P INVATAMANT</t>
  </si>
  <si>
    <t>P85</t>
  </si>
  <si>
    <t>85 Invatamant</t>
  </si>
  <si>
    <t>Q SANATATE SI ASISTENTA SOCIALA</t>
  </si>
  <si>
    <t>Q86</t>
  </si>
  <si>
    <t>86 Activitati referitoare la sanatatea umana</t>
  </si>
  <si>
    <t>Q87</t>
  </si>
  <si>
    <t>87 Servicii combinate de ingrijire medicala si asistenta sociala, cu cazare</t>
  </si>
  <si>
    <t>Q88</t>
  </si>
  <si>
    <t>88 Activitati de asistenta sociala, fara cazare</t>
  </si>
  <si>
    <t>R ARTA, ACTIVITATI DE RECREERE SI DE AGREMENT</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</si>
  <si>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</si>
  <si>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</si>
  <si>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</si>
  <si>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</si>
  <si>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</si>
  <si>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</si>
  <si>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</si>
  <si>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</si>
  <si>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</si>
  <si>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S94</t>
  </si>
  <si>
    <t>94 Activitati ale organizatiilor asociative</t>
  </si>
  <si>
    <t>S95</t>
  </si>
  <si>
    <t>95 Reparatii de calculatoare, de articole personale si de uz gospodaresc</t>
  </si>
  <si>
    <t>S96</t>
  </si>
  <si>
    <t>96 Alte activitati de servicii personale</t>
  </si>
  <si>
    <t>A_AGRICULTURĂ_SILVICULTURĂ_ŞI_PESCUIT</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</si>
  <si>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</si>
  <si>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</si>
  <si>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</si>
  <si>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</si>
  <si>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</si>
  <si>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</si>
  <si>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</si>
  <si>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</si>
  <si>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</si>
  <si>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</si>
  <si>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</si>
  <si>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</si>
  <si>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</si>
  <si>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</si>
  <si>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</si>
  <si>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</si>
  <si>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</si>
  <si>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</si>
  <si>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</si>
  <si>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</si>
  <si>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Castigul salarial mediu lunar pe ramură</t>
  </si>
  <si>
    <t>Sector</t>
  </si>
  <si>
    <t>Mai mare decât salariul pe ramură</t>
  </si>
  <si>
    <t>Până la10% inferior nivelului pe ramură</t>
  </si>
  <si>
    <t>Cu mai mult de 10% inferior nivelului pe ramună</t>
  </si>
  <si>
    <r>
      <t xml:space="preserve">* Suma grantului obliectivul de dezvoltare </t>
    </r>
    <r>
      <rPr>
        <b/>
        <sz val="12"/>
        <rFont val="Times New Roman"/>
        <family val="1"/>
      </rPr>
      <t>tranziție ecologică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 xml:space="preserve">1 500 000 lei </t>
    </r>
    <r>
      <rPr>
        <sz val="12"/>
        <rFont val="Times New Roman"/>
        <family val="1"/>
      </rPr>
      <t xml:space="preserve">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</si>
  <si>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r>
      <t xml:space="preserve">* Suma grantului obliectivul de dezvoltare </t>
    </r>
    <r>
      <rPr>
        <b/>
        <sz val="12"/>
        <rFont val="Times New Roman"/>
        <family val="1"/>
      </rPr>
      <t>tranziție digitală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1 000 000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t>
    </r>
  </si>
  <si>
    <t>Cifra de afaceri</t>
  </si>
  <si>
    <t>Nr. salariați</t>
  </si>
  <si>
    <t>Categorie întreprindere</t>
  </si>
  <si>
    <t>Micro</t>
  </si>
  <si>
    <t>Mică</t>
  </si>
  <si>
    <t>Mijlocie</t>
  </si>
  <si>
    <t>Scor</t>
  </si>
  <si>
    <t>Interpretarea scorului total</t>
  </si>
  <si>
    <t>Performanță foarte bună</t>
  </si>
  <si>
    <t>Performanță bună</t>
  </si>
  <si>
    <t>Performanță medie</t>
  </si>
  <si>
    <t>Performanță slabă</t>
  </si>
  <si>
    <t>80-100</t>
  </si>
  <si>
    <t>60-79</t>
  </si>
  <si>
    <t>40-59</t>
  </si>
  <si>
    <t>&lt;40</t>
  </si>
  <si>
    <t>Scor maxim</t>
  </si>
  <si>
    <t>Instrumentului de susținere financiară nerambursabilă destinat dezvoltării întreprinderilor mici și mijlocii – „CREȘTEM IMM”</t>
  </si>
  <si>
    <t>Evolutia principalilor indicatori economico financiari ai înreprinderii urmare a implementării planului de afaceri
Instrumentul de susținere financiară nerambursabilă destinat dezvoltării întreprinderilor mici și mijlocii – „CREȘTEM IMM”</t>
  </si>
  <si>
    <t>Instrumentul de susținere financiară nerambursabilă destinat dezvoltării întreprinderilor mici și mijlocii – „CREȘTEM IMM”</t>
  </si>
  <si>
    <t>Informații suplimentare aplicant</t>
  </si>
  <si>
    <t>IMM fondată de tineri</t>
  </si>
  <si>
    <t>IMM fondată de femei</t>
  </si>
  <si>
    <t>DA</t>
  </si>
  <si>
    <t>NU</t>
  </si>
  <si>
    <r>
      <t xml:space="preserve">* Suma grantului obliectivul de dezvoltare </t>
    </r>
    <r>
      <rPr>
        <b/>
        <sz val="12"/>
        <rFont val="Times New Roman"/>
        <family val="1"/>
      </rPr>
      <t>modernizare tehnologică și eficiență energetică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 xml:space="preserve">2 000 000 lei </t>
    </r>
    <r>
      <rPr>
        <sz val="12"/>
        <rFont val="Times New Roman"/>
        <family val="1"/>
      </rPr>
      <t xml:space="preserve">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</si>
  <si>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t>servicii_consultanță</t>
  </si>
  <si>
    <t>2% - dezvoltarea și aplicarea planului de afaceri</t>
  </si>
  <si>
    <t xml:space="preserve">4% - dezvoltarea, aplicarea și implementarea planului de afaceri (achiziții de punere în funcțiune bunuri și echipamente)
</t>
  </si>
  <si>
    <t>6% - dezvoltarea, aplicarea și implementarea planului de afaceri (achiziții de servicii, dezvoltarea și implementare în conformitate cu caiete de sarcini complexe)</t>
  </si>
  <si>
    <t>Servicii de consultanță</t>
  </si>
  <si>
    <t xml:space="preserve">TOTAL PLAN DE AFACERI: </t>
  </si>
  <si>
    <r>
      <rPr>
        <b/>
        <sz val="12"/>
        <color rgb="FFFF0000"/>
        <rFont val="Times New Roman"/>
        <family val="1"/>
      </rPr>
      <t xml:space="preserve">IMM fondată de tineri </t>
    </r>
    <r>
      <rPr>
        <sz val="12"/>
        <color rgb="FFFF0000"/>
        <rFont val="Times New Roman"/>
        <family val="1"/>
      </rPr>
      <t xml:space="preserve">– IMM în care capitalul social și dreptul de vot sunt deținute, cu cel puțin 6 luni înainte de data depunerii planului de afaceri, în proporție de cel puțin 51% de către unul sau mai mulți tineri cu vârsta cuprinsă între 18 și 35 ani (inclusiv)
</t>
    </r>
    <r>
      <rPr>
        <b/>
        <sz val="12"/>
        <color rgb="FFFF0000"/>
        <rFont val="Times New Roman"/>
        <family val="1"/>
      </rPr>
      <t xml:space="preserve">IMM fondată de femei </t>
    </r>
    <r>
      <rPr>
        <sz val="12"/>
        <color rgb="FFFF0000"/>
        <rFont val="Times New Roman"/>
        <family val="1"/>
      </rPr>
      <t>– IMM în care capitalul social și dreptul de vot sunt deținute, cu cel puțin 6 luni înainte de data depunerii planului de afaceri, în proporție de cel puțin 51% de către una sau mai multe femei</t>
    </r>
  </si>
  <si>
    <r>
      <t xml:space="preserve">2026
primele </t>
    </r>
    <r>
      <rPr>
        <b/>
        <sz val="11"/>
        <color rgb="FFFF0000"/>
        <rFont val="Times New Roman"/>
        <family val="1"/>
      </rPr>
      <t>XX</t>
    </r>
    <r>
      <rPr>
        <b/>
        <sz val="11"/>
        <rFont val="Times New Roman"/>
        <family val="1"/>
        <charset val="204"/>
      </rPr>
      <t xml:space="preserve"> luni</t>
    </r>
  </si>
  <si>
    <t>Obligatoriu de indicat perioada!!!</t>
  </si>
  <si>
    <t>2025 efectiv</t>
  </si>
  <si>
    <t>Prognoza 2029</t>
  </si>
  <si>
    <t>Creștere anul 2029 / 2025, %</t>
  </si>
  <si>
    <t>curs 2025</t>
  </si>
  <si>
    <t>micro</t>
  </si>
  <si>
    <t>lei/EUR</t>
  </si>
  <si>
    <t>mică</t>
  </si>
  <si>
    <t>mijlocie</t>
  </si>
  <si>
    <t>CA, EUR</t>
  </si>
  <si>
    <t>CA, lei</t>
  </si>
  <si>
    <t>TA, EUR</t>
  </si>
  <si>
    <t>TA, lei</t>
  </si>
  <si>
    <t>Sisteme de producere agricolă cu valoare înaltă în teren protejat</t>
  </si>
  <si>
    <t>creșterea_rezilienței_energetice</t>
  </si>
  <si>
    <t>de analizat sub aspect sectorial</t>
  </si>
  <si>
    <t>..</t>
  </si>
  <si>
    <t>2025</t>
  </si>
  <si>
    <t>Real</t>
  </si>
  <si>
    <t>..din care cadre didactice</t>
  </si>
  <si>
    <t>..din care medici</t>
  </si>
  <si>
    <t>A</t>
  </si>
  <si>
    <t>B</t>
  </si>
  <si>
    <t>2028/2027</t>
  </si>
  <si>
    <t>2029/2028</t>
  </si>
  <si>
    <t>Castigul salarial mediu lunar brut pe Activitati economice, Ani, Trimestre și Sector</t>
  </si>
  <si>
    <t>D</t>
  </si>
  <si>
    <t>E</t>
  </si>
  <si>
    <t>F</t>
  </si>
  <si>
    <t>G</t>
  </si>
  <si>
    <t>H</t>
  </si>
  <si>
    <t>J</t>
  </si>
  <si>
    <t>J58</t>
  </si>
  <si>
    <t>J59</t>
  </si>
  <si>
    <t>J60</t>
  </si>
  <si>
    <t>J61</t>
  </si>
  <si>
    <t>J62</t>
  </si>
  <si>
    <t>J63</t>
  </si>
  <si>
    <t>K</t>
  </si>
  <si>
    <t>L</t>
  </si>
  <si>
    <t>M</t>
  </si>
  <si>
    <t>N</t>
  </si>
  <si>
    <t>O</t>
  </si>
  <si>
    <t>P</t>
  </si>
  <si>
    <t>Q</t>
  </si>
  <si>
    <t>R</t>
  </si>
  <si>
    <t>S</t>
  </si>
  <si>
    <t>Datele includ unitatile economice si sociale cu  4 si mai multi salariati si toate institutiile bugetare, indiferent de numarul de salariati.
Fara datele raioanelor din partea stinga a Nistrului si mun. Bender.
Simboluri folosite:
- = evenimentul nu a existat
C = date confidentiale</t>
  </si>
  <si>
    <t>Sursa:</t>
  </si>
  <si>
    <t>Biroul National de Statistica al Republii Moldova, #Cercetarea statistica 'Castigurile salariale si locurile de munca vacante'</t>
  </si>
  <si>
    <t>Informație de contact:</t>
  </si>
  <si>
    <t xml:space="preserve">Directia statistica pietei muncii </t>
  </si>
  <si>
    <t>tel.: 067770008, e-mail:natalia.kleinknecht@statistica.gov.md</t>
  </si>
  <si>
    <t>Drept de autor</t>
  </si>
  <si>
    <t>Unitatea de masură:</t>
  </si>
  <si>
    <t>Lei</t>
  </si>
  <si>
    <t>Cod intern de referința:</t>
  </si>
  <si>
    <t>sal014900</t>
  </si>
  <si>
    <t>Salariu pe sector</t>
  </si>
  <si>
    <t>Deviere față de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</si>
</sst>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_ ;[Red]\-#,##0\ "/>
    <numFmt numFmtId="165" formatCode="#,##0.00_ ;[Red]\-#,##0.00\ "/>
    <numFmt numFmtId="166" formatCode="#,##0.0_ ;[Red]\-#,##0.0\ "/>
    <numFmt numFmtId="167" formatCode="0.0%"/>
    <numFmt numFmtId="168" formatCode="0.0"/>
    <numFmt numFmtId="169" formatCode="0_ ;[Red]\-0\ "/>
  </numFmts>
  <fonts count="89"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sz val="11"/>
      <color rgb="FFFF0000"/>
      <name val="Times New Roman"/>
      <family val="1"/>
    </font>
    <font>
      <b/>
      <sz val="14"/>
      <color theme="1"/>
      <name val="Times New Roman"/>
      <family val="1"/>
    </font>
    <font>
      <b/>
      <sz val="10"/>
      <color theme="1"/>
      <name val="Times New Roman"/>
      <family val="1"/>
    </font>
    <font>
      <sz val="10"/>
      <color theme="1"/>
      <name val="Times New Roman"/>
      <family val="1"/>
    </font>
    <font>
      <sz val="12"/>
      <color rgb="FFFF0000"/>
      <name val="Times New Roman"/>
      <family val="1"/>
    </font>
    <font>
      <b/>
      <sz val="14"/>
      <color theme="1"/>
      <name val="Times New Roman"/>
      <family val="1"/>
      <charset val="204"/>
    </font>
    <font>
      <sz val="11"/>
      <color theme="1"/>
      <name val="Times New Roman"/>
      <family val="1"/>
      <charset val="204"/>
    </font>
    <font>
      <b/>
      <sz val="11"/>
      <color theme="1"/>
      <name val="Times New Roman"/>
      <family val="1"/>
      <charset val="204"/>
    </font>
    <font>
      <sz val="11"/>
      <color rgb="FF000000"/>
      <name val="Times New Roman"/>
      <family val="1"/>
      <charset val="204"/>
    </font>
    <font>
      <b/>
      <sz val="11"/>
      <color rgb="FF000000"/>
      <name val="Times New Roman"/>
      <family val="1"/>
      <charset val="204"/>
    </font>
    <font>
      <sz val="10"/>
      <color theme="1"/>
      <name val="Times New Roman"/>
      <family val="1"/>
      <charset val="204"/>
    </font>
    <font>
      <sz val="11"/>
      <name val="Times New Roman"/>
      <family val="1"/>
      <charset val="204"/>
    </font>
    <font>
      <sz val="9"/>
      <name val="Times New Roman"/>
      <family val="1"/>
      <charset val="204"/>
    </font>
    <font>
      <b/>
      <sz val="16"/>
      <color theme="1"/>
      <name val="Times New Roman"/>
      <family val="1"/>
      <charset val="204"/>
    </font>
    <font>
      <b/>
      <sz val="10"/>
      <color theme="1"/>
      <name val="Times New Roman"/>
      <family val="1"/>
      <charset val="204"/>
    </font>
    <font>
      <sz val="11"/>
      <color rgb="FFFF0000"/>
      <name val="Times New Roman"/>
      <family val="1"/>
      <charset val="204"/>
    </font>
    <font>
      <sz val="11"/>
      <color theme="8"/>
      <name val="Times New Roman"/>
      <family val="1"/>
      <charset val="204"/>
    </font>
    <font>
      <i/>
      <sz val="11"/>
      <color rgb="FF000000"/>
      <name val="Times New Roman"/>
      <family val="1"/>
      <charset val="204"/>
    </font>
    <font>
      <i/>
      <sz val="11"/>
      <color theme="1"/>
      <name val="Times New Roman"/>
      <family val="1"/>
      <charset val="204"/>
    </font>
    <font>
      <b/>
      <sz val="11"/>
      <name val="Times New Roman"/>
      <family val="1"/>
      <charset val="204"/>
    </font>
    <font>
      <i/>
      <sz val="11"/>
      <name val="Times New Roman"/>
      <family val="1"/>
      <charset val="204"/>
    </font>
    <font>
      <sz val="11"/>
      <color theme="0"/>
      <name val="Times New Roman"/>
      <family val="1"/>
      <charset val="204"/>
    </font>
    <font>
      <sz val="11"/>
      <color theme="0"/>
      <name val="Times New Roman"/>
      <family val="1"/>
    </font>
    <font>
      <b/>
      <sz val="10"/>
      <color rgb="FF000000"/>
      <name val="Times New Roman"/>
      <family val="1"/>
    </font>
    <font>
      <sz val="14"/>
      <color theme="1"/>
      <name val="Times New Roman"/>
      <family val="1"/>
      <charset val="204"/>
    </font>
    <font>
      <sz val="14"/>
      <color theme="8"/>
      <name val="Times New Roman"/>
      <family val="1"/>
      <charset val="204"/>
    </font>
    <font>
      <b/>
      <sz val="9"/>
      <color theme="1"/>
      <name val="Times New Roman"/>
      <family val="1"/>
      <charset val="204"/>
    </font>
    <font>
      <i/>
      <sz val="9"/>
      <color theme="1"/>
      <name val="Times New Roman"/>
      <family val="1"/>
      <charset val="204"/>
    </font>
    <font>
      <b/>
      <u/>
      <sz val="12"/>
      <color theme="1"/>
      <name val="Times New Roman"/>
      <family val="1"/>
      <charset val="204"/>
    </font>
    <font>
      <b/>
      <u/>
      <sz val="14"/>
      <color theme="1"/>
      <name val="Times New Roman"/>
      <family val="1"/>
      <charset val="204"/>
    </font>
    <font>
      <sz val="10"/>
      <name val="Times New Roman"/>
      <family val="1"/>
      <charset val="204"/>
    </font>
    <font>
      <b/>
      <sz val="11"/>
      <color rgb="FFFF0000"/>
      <name val="Times New Roman"/>
      <family val="1"/>
      <charset val="204"/>
    </font>
    <font>
      <sz val="10"/>
      <name val="Times New Roman"/>
      <family val="1"/>
      <charset val="204"/>
    </font>
    <font>
      <u/>
      <sz val="10"/>
      <color theme="10"/>
      <name val="Times New Roman"/>
      <family val="1"/>
      <charset val="204"/>
    </font>
    <font>
      <sz val="11"/>
      <color theme="4" tint="-0.249977111117893"/>
      <name val="Times New Roman"/>
      <family val="1"/>
      <charset val="204"/>
    </font>
    <font>
      <b/>
      <sz val="12"/>
      <color rgb="FF000000"/>
      <name val="Times New Roman"/>
      <family val="1"/>
    </font>
    <font>
      <sz val="12"/>
      <color theme="1"/>
      <name val="Times New Roman"/>
      <family val="1"/>
      <charset val="204"/>
    </font>
    <font>
      <sz val="16"/>
      <color rgb="FFFF0000"/>
      <name val="Times New Roman"/>
      <family val="1"/>
    </font>
    <font>
      <b/>
      <sz val="14"/>
      <color rgb="FFFF0000"/>
      <name val="Times New Roman"/>
      <family val="1"/>
      <charset val="204"/>
    </font>
    <font>
      <b/>
      <sz val="11"/>
      <color theme="1"/>
      <name val="Times New Roman"/>
      <family val="1"/>
    </font>
    <font>
      <b/>
      <sz val="11"/>
      <color theme="1"/>
      <name val="Calibri"/>
      <family val="2"/>
      <charset val="204"/>
      <scheme val="minor"/>
    </font>
    <font>
      <sz val="11"/>
      <color theme="1"/>
      <name val="Calibri"/>
      <family val="2"/>
      <charset val="238"/>
      <scheme val="minor"/>
    </font>
    <font>
      <b/>
      <sz val="9"/>
      <color theme="4" tint="0.39997558519241921"/>
      <name val="Times New Roman"/>
      <family val="1"/>
    </font>
    <font>
      <i/>
      <sz val="10"/>
      <color theme="4"/>
      <name val="Times New Roman"/>
      <family val="1"/>
    </font>
    <font>
      <sz val="11"/>
      <name val="Times New Roman"/>
      <family val="1"/>
    </font>
    <font>
      <b/>
      <i/>
      <sz val="11"/>
      <color theme="4"/>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b/>
      <sz val="11"/>
      <color rgb="FFFF0000"/>
      <name val="Times New Roman"/>
      <family val="1"/>
    </font>
    <font>
      <b/>
      <sz val="11"/>
      <color rgb="FFFF0000"/>
      <name val="Calibri"/>
      <family val="2"/>
      <scheme val="minor"/>
    </font>
    <font>
      <u/>
      <sz val="11"/>
      <color theme="10"/>
      <name val="Calibri"/>
      <family val="2"/>
      <charset val="204"/>
      <scheme val="minor"/>
    </font>
    <font>
      <b/>
      <sz val="10"/>
      <name val="Times New Roman"/>
      <family val="1"/>
      <charset val="204"/>
    </font>
    <font>
      <b/>
      <i/>
      <sz val="11"/>
      <name val="Times New Roman"/>
      <family val="1"/>
      <charset val="204"/>
    </font>
    <font>
      <i/>
      <sz val="1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b/>
      <sz val="11"/>
      <color theme="0"/>
      <name val="Calibri"/>
      <family val="2"/>
      <charset val="204"/>
      <scheme val="minor"/>
    </font>
    <font>
      <sz val="10"/>
      <color rgb="FFFF0000"/>
      <name val="Times New Roman"/>
      <family val="1"/>
      <charset val="204"/>
    </font>
    <font>
      <sz val="12"/>
      <name val="Times New Roman"/>
      <family val="1"/>
    </font>
    <font>
      <b/>
      <sz val="12"/>
      <name val="Times New Roman"/>
      <family val="1"/>
    </font>
    <font>
      <sz val="11"/>
      <color rgb="FF000000"/>
      <name val="Calibri"/>
      <family val="2"/>
      <charset val="204"/>
    </font>
    <font>
      <b/>
      <sz val="14"/>
      <color rgb="FF000000"/>
      <name val="Calibri"/>
      <family val="2"/>
    </font>
    <font>
      <b/>
      <sz val="11"/>
      <color rgb="FF000000"/>
      <name val="Calibri"/>
      <family val="2"/>
    </font>
    <font>
      <sz val="12"/>
      <name val="Times New Roman"/>
      <family val="1"/>
      <charset val="204"/>
    </font>
    <font>
      <b/>
      <sz val="12"/>
      <color rgb="FFFF0000"/>
      <name val="Times New Roman"/>
      <family val="1"/>
    </font>
    <font>
      <b/>
      <sz val="14"/>
      <color rgb="FFFF0000"/>
      <name val="Times New Roman"/>
      <family val="1"/>
    </font>
    <font>
      <sz val="11"/>
      <color rgb="FF000000"/>
      <name val="Calibri"/>
      <family val="2"/>
    </font>
    <font>
      <b/>
      <sz val="10"/>
      <name val="Calibri Light"/>
      <family val="2"/>
      <scheme val="major"/>
    </font>
  </fonts>
  <fills count="17">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bgColor indexed="64"/>
      </patternFill>
    </fill>
    <fill>
      <patternFill patternType="solid">
        <fgColor theme="7" tint="0.79998168889431442"/>
        <bgColor indexed="64"/>
      </patternFill>
    </fill>
  </fills>
  <borders count="88">
    <border>
      <left/>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0070C0"/>
      </top>
      <bottom style="thin">
        <color theme="0" tint="-0.499984740745262"/>
      </bottom>
      <diagonal/>
    </border>
    <border>
      <left style="thin">
        <color theme="0" tint="-0.499984740745262"/>
      </left>
      <right style="thin">
        <color theme="0" tint="-0.499984740745262"/>
      </right>
      <top style="thin">
        <color theme="0" tint="-0.499984740745262"/>
      </top>
      <bottom style="medium">
        <color rgb="FF0070C0"/>
      </bottom>
      <diagonal/>
    </border>
    <border>
      <left/>
      <right/>
      <top style="medium">
        <color rgb="FF0070C0"/>
      </top>
      <bottom style="medium">
        <color rgb="FF0070C0"/>
      </bottom>
      <diagonal/>
    </border>
    <border>
      <left/>
      <right style="thin">
        <color theme="0"/>
      </right>
      <top/>
      <bottom style="medium">
        <color theme="3" tint="0.39994506668294322"/>
      </bottom>
      <diagonal/>
    </border>
    <border>
      <left/>
      <right/>
      <top/>
      <bottom style="medium">
        <color theme="3" tint="0.39994506668294322"/>
      </bottom>
      <diagonal/>
    </border>
    <border>
      <left style="thin">
        <color theme="0"/>
      </left>
      <right style="thin">
        <color theme="0"/>
      </right>
      <top/>
      <bottom style="medium">
        <color theme="3"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bottom style="thin">
        <color theme="0" tint="-0.499984740745262"/>
      </bottom>
      <diagonal/>
    </border>
    <border>
      <left/>
      <right style="thin">
        <color theme="0"/>
      </right>
      <top/>
      <bottom style="thin">
        <color theme="0" tint="-0.499984740745262"/>
      </bottom>
      <diagonal/>
    </border>
    <border>
      <left style="thin">
        <color theme="0" tint="-0.499984740745262"/>
      </left>
      <right style="thin">
        <color theme="0" tint="-0.499984740745262"/>
      </right>
      <top style="medium">
        <color rgb="FF0070C0"/>
      </top>
      <bottom style="medium">
        <color rgb="FF0070C0"/>
      </bottom>
      <diagonal/>
    </border>
    <border>
      <left/>
      <right/>
      <top/>
      <bottom style="medium">
        <color rgb="FF0070C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theme="3" tint="0.3999450666829432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thin">
        <color auto="1"/>
      </right>
      <top/>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rgb="FF808080"/>
      </top>
      <bottom style="thin">
        <color rgb="FF808080"/>
      </bottom>
      <diagonal/>
    </border>
    <border>
      <left/>
      <right/>
      <top style="thin">
        <color rgb="FF808080"/>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4" tint="0.39997558519241921"/>
      </top>
      <bottom/>
      <diagonal/>
    </border>
    <border>
      <left style="thin">
        <color theme="0" tint="-0.499984740745262"/>
      </left>
      <right style="thin">
        <color theme="0" tint="-0.499984740745262"/>
      </right>
      <top style="thin">
        <color theme="0" tint="-0.499984740745262"/>
      </top>
      <bottom/>
      <diagonal/>
    </border>
  </borders>
  <cellStyleXfs count="10">
    <xf numFmtId="0" fontId="0" fillId="0" borderId="0"/>
    <xf numFmtId="9" fontId="1" fillId="0" borderId="0" applyFont="0" applyFill="0" applyBorder="0" applyAlignment="0" applyProtection="0"/>
    <xf numFmtId="0" fontId="2" fillId="0" borderId="0"/>
    <xf numFmtId="0" fontId="36" fillId="0" borderId="0"/>
    <xf numFmtId="0" fontId="39" fillId="0" borderId="0" applyNumberFormat="0" applyFill="0" applyBorder="0" applyAlignment="0" applyProtection="0"/>
    <xf numFmtId="9" fontId="38" fillId="0" borderId="0" applyFont="0" applyFill="0" applyBorder="0" applyAlignment="0" applyProtection="0"/>
    <xf numFmtId="0" fontId="38" fillId="0" borderId="0"/>
    <xf numFmtId="0" fontId="47" fillId="0" borderId="0"/>
    <xf numFmtId="0" fontId="58" fillId="0" borderId="0" applyNumberFormat="0" applyFill="0" applyBorder="0" applyAlignment="0" applyProtection="0"/>
    <xf numFmtId="0" fontId="87" fillId="0" borderId="0" applyBorder="0"/>
  </cellStyleXfs>
  <cellXfs count="652">
    <xf numFmtId="0" fontId="0" fillId="0" borderId="0" xfId="0"/>
    <xf numFmtId="0" fontId="12" fillId="0" borderId="0" xfId="0" applyFont="1"/>
    <xf numFmtId="0" fontId="12" fillId="0" borderId="0" xfId="0" applyFont="1" applyAlignment="1">
      <alignment vertical="top"/>
    </xf>
    <xf numFmtId="0" fontId="12" fillId="0" borderId="0" xfId="0" applyFont="1" applyAlignment="1">
      <alignment vertical="center"/>
    </xf>
    <xf numFmtId="0" fontId="19" fillId="0" borderId="0" xfId="0" applyFont="1" applyAlignment="1">
      <alignment vertical="center"/>
    </xf>
    <xf numFmtId="0" fontId="12" fillId="0" borderId="2" xfId="2" applyFont="1" applyBorder="1"/>
    <xf numFmtId="0" fontId="12" fillId="0" borderId="1" xfId="2" applyFont="1" applyBorder="1"/>
    <xf numFmtId="0" fontId="12" fillId="0" borderId="4" xfId="2" applyFont="1" applyBorder="1"/>
    <xf numFmtId="0" fontId="12" fillId="0" borderId="0" xfId="2" applyFont="1"/>
    <xf numFmtId="164" fontId="12" fillId="0" borderId="0" xfId="0" applyNumberFormat="1" applyFont="1" applyAlignment="1">
      <alignment vertical="center"/>
    </xf>
    <xf numFmtId="0" fontId="14" fillId="2" borderId="9" xfId="0" applyFont="1" applyFill="1" applyBorder="1" applyAlignment="1">
      <alignment vertical="center" wrapText="1"/>
    </xf>
    <xf numFmtId="9" fontId="12" fillId="0" borderId="9" xfId="1" applyFont="1" applyFill="1" applyBorder="1" applyAlignment="1">
      <alignment vertical="center"/>
    </xf>
    <xf numFmtId="0" fontId="15" fillId="0" borderId="9" xfId="0" applyFont="1" applyBorder="1" applyAlignment="1">
      <alignment vertical="center" wrapText="1"/>
    </xf>
    <xf numFmtId="164" fontId="12" fillId="0" borderId="9" xfId="0" applyNumberFormat="1" applyFont="1" applyBorder="1" applyAlignment="1">
      <alignment vertical="center"/>
    </xf>
    <xf numFmtId="9" fontId="24" fillId="0" borderId="9" xfId="1" applyFont="1" applyFill="1" applyBorder="1" applyAlignment="1">
      <alignment vertical="center"/>
    </xf>
    <xf numFmtId="0" fontId="23" fillId="2" borderId="9" xfId="0" applyFont="1" applyFill="1" applyBorder="1" applyAlignment="1">
      <alignment vertical="center" wrapText="1"/>
    </xf>
    <xf numFmtId="0" fontId="26" fillId="2" borderId="9" xfId="0" applyFont="1" applyFill="1" applyBorder="1" applyAlignment="1">
      <alignment vertical="center" wrapText="1"/>
    </xf>
    <xf numFmtId="167" fontId="24" fillId="0" borderId="9" xfId="1" applyNumberFormat="1" applyFont="1" applyFill="1" applyBorder="1" applyAlignment="1">
      <alignment vertical="center"/>
    </xf>
    <xf numFmtId="0" fontId="14" fillId="2" borderId="10" xfId="0" applyFont="1" applyFill="1" applyBorder="1" applyAlignment="1">
      <alignment vertical="center" wrapText="1"/>
    </xf>
    <xf numFmtId="0" fontId="12" fillId="0" borderId="11" xfId="0" applyFont="1" applyBorder="1" applyAlignment="1">
      <alignment vertical="center"/>
    </xf>
    <xf numFmtId="9" fontId="12" fillId="0" borderId="11" xfId="1" applyFont="1" applyBorder="1" applyAlignment="1">
      <alignment vertical="center"/>
    </xf>
    <xf numFmtId="0" fontId="15" fillId="0" borderId="12" xfId="0" applyFont="1" applyBorder="1" applyAlignment="1">
      <alignment vertical="center" wrapText="1"/>
    </xf>
    <xf numFmtId="9" fontId="12" fillId="0" borderId="12" xfId="1" applyFont="1" applyFill="1" applyBorder="1" applyAlignment="1">
      <alignment vertical="center"/>
    </xf>
    <xf numFmtId="0" fontId="15" fillId="0" borderId="13" xfId="0" applyFont="1" applyBorder="1" applyAlignment="1">
      <alignment vertical="center" wrapText="1"/>
    </xf>
    <xf numFmtId="9" fontId="12" fillId="0" borderId="13" xfId="1" applyFont="1" applyFill="1" applyBorder="1" applyAlignment="1">
      <alignment vertical="center"/>
    </xf>
    <xf numFmtId="0" fontId="15" fillId="0" borderId="0" xfId="0" applyFont="1" applyAlignment="1">
      <alignment vertical="center" wrapText="1"/>
    </xf>
    <xf numFmtId="3" fontId="15" fillId="0" borderId="0" xfId="0" applyNumberFormat="1" applyFont="1" applyAlignment="1">
      <alignment horizontal="right" vertical="center" wrapText="1"/>
    </xf>
    <xf numFmtId="9" fontId="12" fillId="0" borderId="0" xfId="1" applyFont="1" applyFill="1" applyBorder="1" applyAlignment="1">
      <alignment vertical="center"/>
    </xf>
    <xf numFmtId="0" fontId="23" fillId="2" borderId="9" xfId="0" applyFont="1" applyFill="1" applyBorder="1" applyAlignment="1">
      <alignment horizontal="left" vertical="center" wrapText="1" indent="6"/>
    </xf>
    <xf numFmtId="0" fontId="13" fillId="0" borderId="9" xfId="0" applyFont="1" applyBorder="1" applyAlignment="1">
      <alignment vertical="center"/>
    </xf>
    <xf numFmtId="0" fontId="12" fillId="0" borderId="9" xfId="0" applyFont="1" applyBorder="1" applyAlignment="1">
      <alignment vertical="center" wrapText="1"/>
    </xf>
    <xf numFmtId="0" fontId="25" fillId="0" borderId="14" xfId="0" applyFont="1" applyBorder="1" applyAlignment="1">
      <alignment horizontal="left" vertical="center"/>
    </xf>
    <xf numFmtId="164" fontId="12" fillId="0" borderId="14" xfId="0" applyNumberFormat="1" applyFont="1" applyBorder="1" applyAlignment="1">
      <alignment vertical="center"/>
    </xf>
    <xf numFmtId="9" fontId="12" fillId="0" borderId="14" xfId="1" applyFont="1" applyFill="1" applyBorder="1" applyAlignment="1">
      <alignment vertical="center"/>
    </xf>
    <xf numFmtId="164" fontId="16" fillId="0" borderId="9" xfId="0" applyNumberFormat="1" applyFont="1" applyBorder="1" applyAlignment="1" applyProtection="1">
      <alignment vertical="center"/>
      <protection locked="0"/>
    </xf>
    <xf numFmtId="3" fontId="15" fillId="0" borderId="12" xfId="0" applyNumberFormat="1" applyFont="1" applyBorder="1" applyAlignment="1" applyProtection="1">
      <alignment horizontal="right" vertical="center" wrapText="1"/>
      <protection locked="0"/>
    </xf>
    <xf numFmtId="3" fontId="15" fillId="0" borderId="9" xfId="0" applyNumberFormat="1" applyFont="1" applyBorder="1" applyAlignment="1" applyProtection="1">
      <alignment horizontal="right" vertical="center" wrapText="1"/>
      <protection locked="0"/>
    </xf>
    <xf numFmtId="3" fontId="15" fillId="0" borderId="13" xfId="0" applyNumberFormat="1" applyFont="1" applyBorder="1" applyAlignment="1" applyProtection="1">
      <alignment horizontal="right" vertical="center" wrapText="1"/>
      <protection locked="0"/>
    </xf>
    <xf numFmtId="164" fontId="12" fillId="0" borderId="10" xfId="0" applyNumberFormat="1" applyFont="1" applyBorder="1" applyAlignment="1" applyProtection="1">
      <alignment vertical="center"/>
      <protection locked="0"/>
    </xf>
    <xf numFmtId="164" fontId="24" fillId="0" borderId="9" xfId="0" applyNumberFormat="1" applyFont="1" applyBorder="1" applyAlignment="1" applyProtection="1">
      <alignment vertical="center"/>
      <protection locked="0"/>
    </xf>
    <xf numFmtId="164" fontId="12" fillId="0" borderId="9" xfId="0" applyNumberFormat="1" applyFont="1" applyBorder="1" applyAlignment="1" applyProtection="1">
      <alignment vertical="center"/>
      <protection locked="0"/>
    </xf>
    <xf numFmtId="0" fontId="4" fillId="4" borderId="0" xfId="2" applyFont="1" applyFill="1" applyProtection="1">
      <protection locked="0"/>
    </xf>
    <xf numFmtId="0" fontId="4" fillId="0" borderId="0" xfId="2" applyFont="1" applyProtection="1">
      <protection locked="0"/>
    </xf>
    <xf numFmtId="0" fontId="4" fillId="4" borderId="0" xfId="2" applyFont="1" applyFill="1" applyAlignment="1" applyProtection="1">
      <alignment vertical="top"/>
      <protection locked="0"/>
    </xf>
    <xf numFmtId="0" fontId="4" fillId="0" borderId="0" xfId="2" applyFont="1" applyAlignment="1" applyProtection="1">
      <alignment vertical="top"/>
      <protection locked="0"/>
    </xf>
    <xf numFmtId="0" fontId="5"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wrapText="1"/>
      <protection locked="0"/>
    </xf>
    <xf numFmtId="0" fontId="28" fillId="4" borderId="0" xfId="2" applyFont="1" applyFill="1" applyProtection="1">
      <protection locked="0"/>
    </xf>
    <xf numFmtId="0" fontId="3" fillId="4" borderId="0" xfId="2" applyFont="1" applyFill="1" applyProtection="1">
      <protection locked="0"/>
    </xf>
    <xf numFmtId="0" fontId="6" fillId="4" borderId="0" xfId="2" applyFont="1" applyFill="1" applyProtection="1">
      <protection locked="0"/>
    </xf>
    <xf numFmtId="0" fontId="13" fillId="5" borderId="9" xfId="0" applyFont="1" applyFill="1" applyBorder="1" applyAlignment="1">
      <alignment horizontal="center" vertical="top" wrapText="1"/>
    </xf>
    <xf numFmtId="0" fontId="13" fillId="5" borderId="9" xfId="0" applyFont="1" applyFill="1" applyBorder="1" applyAlignment="1">
      <alignment vertical="center" wrapText="1"/>
    </xf>
    <xf numFmtId="164" fontId="20" fillId="5" borderId="9" xfId="0" applyNumberFormat="1" applyFont="1" applyFill="1" applyBorder="1" applyAlignment="1">
      <alignment vertical="center"/>
    </xf>
    <xf numFmtId="0" fontId="29" fillId="5" borderId="9" xfId="2" applyFont="1" applyFill="1" applyBorder="1" applyAlignment="1" applyProtection="1">
      <alignment horizontal="center" vertical="top" wrapText="1"/>
      <protection locked="0"/>
    </xf>
    <xf numFmtId="0" fontId="7" fillId="4" borderId="16" xfId="2" applyFont="1" applyFill="1" applyBorder="1" applyProtection="1">
      <protection locked="0"/>
    </xf>
    <xf numFmtId="0" fontId="4" fillId="4" borderId="16" xfId="2" applyFont="1" applyFill="1" applyBorder="1" applyProtection="1">
      <protection locked="0"/>
    </xf>
    <xf numFmtId="0" fontId="14" fillId="2" borderId="12" xfId="0" applyFont="1" applyFill="1" applyBorder="1" applyAlignment="1">
      <alignment vertical="center" wrapText="1"/>
    </xf>
    <xf numFmtId="164" fontId="17" fillId="0" borderId="12" xfId="0" applyNumberFormat="1" applyFont="1" applyBorder="1" applyAlignment="1" applyProtection="1">
      <alignment vertical="center"/>
      <protection locked="0"/>
    </xf>
    <xf numFmtId="9" fontId="17" fillId="0" borderId="12" xfId="1" applyFont="1" applyFill="1" applyBorder="1" applyAlignment="1">
      <alignment vertical="center"/>
    </xf>
    <xf numFmtId="0" fontId="34" fillId="4" borderId="0" xfId="2" applyFont="1" applyFill="1" applyProtection="1">
      <protection locked="0"/>
    </xf>
    <xf numFmtId="9" fontId="5" fillId="0" borderId="0" xfId="1" applyFont="1" applyFill="1" applyBorder="1" applyAlignment="1" applyProtection="1">
      <alignment horizontal="center" vertical="center" wrapText="1"/>
      <protection locked="0"/>
    </xf>
    <xf numFmtId="0" fontId="12" fillId="0" borderId="5" xfId="2" applyFont="1" applyBorder="1" applyProtection="1">
      <protection locked="0" hidden="1"/>
    </xf>
    <xf numFmtId="0" fontId="12" fillId="0" borderId="0" xfId="2" applyFont="1" applyProtection="1">
      <protection locked="0" hidden="1"/>
    </xf>
    <xf numFmtId="0" fontId="30" fillId="0" borderId="0" xfId="2" applyFont="1" applyAlignment="1" applyProtection="1">
      <alignment vertical="top"/>
      <protection locked="0" hidden="1"/>
    </xf>
    <xf numFmtId="0" fontId="30" fillId="0" borderId="24" xfId="2" applyFont="1" applyBorder="1" applyAlignment="1" applyProtection="1">
      <alignment vertical="top"/>
      <protection locked="0" hidden="1"/>
    </xf>
    <xf numFmtId="0" fontId="30" fillId="0" borderId="25" xfId="2" applyFont="1" applyBorder="1" applyAlignment="1" applyProtection="1">
      <alignment vertical="top"/>
      <protection locked="0" hidden="1"/>
    </xf>
    <xf numFmtId="0" fontId="12" fillId="0" borderId="6" xfId="2" applyFont="1" applyBorder="1" applyProtection="1">
      <protection locked="0" hidden="1"/>
    </xf>
    <xf numFmtId="0" fontId="12" fillId="0" borderId="7" xfId="2" applyFont="1" applyBorder="1" applyProtection="1">
      <protection locked="0" hidden="1"/>
    </xf>
    <xf numFmtId="0" fontId="30" fillId="0" borderId="24" xfId="2" applyFont="1" applyBorder="1" applyAlignment="1" applyProtection="1">
      <alignment horizontal="right"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15" fillId="5" borderId="18" xfId="2" applyFont="1" applyFill="1" applyBorder="1" applyAlignment="1" applyProtection="1">
      <alignment horizontal="center" vertical="center" wrapText="1"/>
      <protection locked="0" hidden="1"/>
    </xf>
    <xf numFmtId="0" fontId="12" fillId="0" borderId="9" xfId="2" applyFont="1" applyBorder="1" applyAlignment="1" applyProtection="1">
      <alignment horizontal="left" vertical="center" wrapText="1"/>
      <protection locked="0" hidden="1"/>
    </xf>
    <xf numFmtId="164" fontId="12" fillId="0" borderId="9" xfId="2" applyNumberFormat="1" applyFont="1" applyBorder="1" applyAlignment="1" applyProtection="1">
      <alignment horizontal="right" vertical="center" wrapText="1"/>
      <protection locked="0" hidden="1"/>
    </xf>
    <xf numFmtId="166" fontId="12" fillId="0" borderId="9" xfId="2" applyNumberFormat="1" applyFont="1" applyBorder="1" applyAlignment="1" applyProtection="1">
      <alignment horizontal="right" vertical="center" wrapText="1"/>
      <protection locked="0" hidden="1"/>
    </xf>
    <xf numFmtId="9" fontId="12" fillId="0" borderId="18" xfId="1" applyFont="1" applyBorder="1" applyProtection="1">
      <protection locked="0" hidden="1"/>
    </xf>
    <xf numFmtId="0" fontId="12" fillId="3" borderId="9" xfId="2" applyFont="1" applyFill="1" applyBorder="1" applyAlignment="1" applyProtection="1">
      <alignment horizontal="left" vertical="center" wrapText="1"/>
      <protection locked="0" hidden="1"/>
    </xf>
    <xf numFmtId="164" fontId="12" fillId="3" borderId="9" xfId="2" applyNumberFormat="1" applyFont="1" applyFill="1" applyBorder="1" applyAlignment="1" applyProtection="1">
      <alignment horizontal="right" vertical="center" wrapText="1"/>
      <protection locked="0" hidden="1"/>
    </xf>
    <xf numFmtId="166" fontId="12" fillId="3" borderId="9" xfId="2" applyNumberFormat="1" applyFont="1" applyFill="1" applyBorder="1" applyAlignment="1" applyProtection="1">
      <alignment horizontal="right" vertical="center" wrapText="1"/>
      <protection locked="0" hidden="1"/>
    </xf>
    <xf numFmtId="0" fontId="13" fillId="0" borderId="7" xfId="2" applyFont="1" applyBorder="1" applyProtection="1">
      <protection locked="0" hidden="1"/>
    </xf>
    <xf numFmtId="0" fontId="13" fillId="5" borderId="9" xfId="2" applyFont="1" applyFill="1" applyBorder="1" applyAlignment="1" applyProtection="1">
      <alignment vertical="center" wrapText="1"/>
      <protection locked="0" hidden="1"/>
    </xf>
    <xf numFmtId="164" fontId="13" fillId="5" borderId="9" xfId="2" applyNumberFormat="1" applyFont="1" applyFill="1" applyBorder="1" applyAlignment="1" applyProtection="1">
      <alignment horizontal="right" vertical="center" wrapText="1"/>
      <protection locked="0" hidden="1"/>
    </xf>
    <xf numFmtId="166" fontId="13" fillId="5" borderId="9" xfId="2" applyNumberFormat="1" applyFont="1" applyFill="1" applyBorder="1" applyAlignment="1" applyProtection="1">
      <alignment horizontal="right" vertical="center" wrapText="1"/>
      <protection locked="0" hidden="1"/>
    </xf>
    <xf numFmtId="9" fontId="13" fillId="0" borderId="18" xfId="1" applyFont="1" applyBorder="1" applyProtection="1">
      <protection locked="0" hidden="1"/>
    </xf>
    <xf numFmtId="0" fontId="13" fillId="0" borderId="0" xfId="2" applyFont="1" applyProtection="1">
      <protection locked="0" hidden="1"/>
    </xf>
    <xf numFmtId="0" fontId="13" fillId="0" borderId="8" xfId="2" applyFont="1" applyBorder="1" applyProtection="1">
      <protection locked="0" hidden="1"/>
    </xf>
    <xf numFmtId="165" fontId="13" fillId="5" borderId="9" xfId="2" applyNumberFormat="1" applyFont="1" applyFill="1" applyBorder="1" applyAlignment="1" applyProtection="1">
      <alignment horizontal="right" vertical="center" wrapText="1"/>
      <protection locked="0" hidden="1"/>
    </xf>
    <xf numFmtId="0" fontId="27" fillId="0" borderId="1" xfId="2" applyFont="1" applyBorder="1" applyProtection="1">
      <protection locked="0" hidden="1"/>
    </xf>
    <xf numFmtId="0" fontId="21" fillId="0" borderId="1" xfId="2" applyFont="1" applyBorder="1" applyProtection="1">
      <protection locked="0" hidden="1"/>
    </xf>
    <xf numFmtId="0" fontId="12" fillId="0" borderId="1" xfId="2" applyFont="1" applyBorder="1" applyProtection="1">
      <protection locked="0" hidden="1"/>
    </xf>
    <xf numFmtId="0" fontId="22" fillId="0" borderId="1" xfId="2" applyFont="1" applyBorder="1" applyProtection="1">
      <protection locked="0" hidden="1"/>
    </xf>
    <xf numFmtId="0" fontId="12" fillId="0" borderId="3" xfId="2" applyFont="1" applyBorder="1" applyProtection="1">
      <protection locked="0" hidden="1"/>
    </xf>
    <xf numFmtId="0" fontId="13" fillId="0" borderId="16" xfId="2" applyFont="1" applyBorder="1" applyProtection="1">
      <protection locked="0" hidden="1"/>
    </xf>
    <xf numFmtId="0" fontId="12" fillId="0" borderId="16" xfId="2" applyFont="1" applyBorder="1" applyProtection="1">
      <protection locked="0" hidden="1"/>
    </xf>
    <xf numFmtId="0" fontId="12" fillId="0" borderId="15" xfId="2" applyFont="1" applyBorder="1" applyProtection="1">
      <protection locked="0" hidden="1"/>
    </xf>
    <xf numFmtId="0" fontId="12" fillId="0" borderId="17" xfId="2" applyFont="1" applyBorder="1" applyProtection="1">
      <protection locked="0" hidden="1"/>
    </xf>
    <xf numFmtId="0" fontId="12" fillId="0" borderId="2" xfId="2" applyFont="1" applyBorder="1" applyProtection="1">
      <protection locked="0" hidden="1"/>
    </xf>
    <xf numFmtId="0" fontId="15" fillId="0" borderId="26" xfId="0" applyFont="1" applyBorder="1" applyAlignment="1">
      <alignment vertical="center" wrapText="1"/>
    </xf>
    <xf numFmtId="3" fontId="15" fillId="0" borderId="26" xfId="0" applyNumberFormat="1" applyFont="1" applyBorder="1" applyAlignment="1">
      <alignment horizontal="right" vertical="center" wrapText="1"/>
    </xf>
    <xf numFmtId="9" fontId="12" fillId="0" borderId="26" xfId="1" applyFont="1" applyFill="1" applyBorder="1" applyAlignment="1">
      <alignment vertical="center"/>
    </xf>
    <xf numFmtId="169" fontId="12" fillId="0" borderId="10" xfId="1" applyNumberFormat="1" applyFont="1" applyFill="1" applyBorder="1" applyAlignment="1">
      <alignment vertical="center"/>
    </xf>
    <xf numFmtId="0" fontId="25" fillId="0" borderId="27" xfId="0" applyFont="1" applyBorder="1" applyAlignment="1">
      <alignment horizontal="left" vertical="center"/>
    </xf>
    <xf numFmtId="164" fontId="12" fillId="0" borderId="27" xfId="0" applyNumberFormat="1" applyFont="1" applyBorder="1" applyAlignment="1">
      <alignment vertical="center"/>
    </xf>
    <xf numFmtId="9" fontId="12" fillId="0" borderId="27" xfId="1" applyFont="1" applyFill="1" applyBorder="1" applyAlignment="1">
      <alignment vertical="center"/>
    </xf>
    <xf numFmtId="0" fontId="18" fillId="0" borderId="0" xfId="0" applyFont="1" applyAlignment="1">
      <alignment horizontal="center" vertical="center" wrapText="1"/>
    </xf>
    <xf numFmtId="164" fontId="17" fillId="0" borderId="9" xfId="0" applyNumberFormat="1" applyFont="1" applyBorder="1" applyAlignment="1" applyProtection="1">
      <alignment vertical="center"/>
      <protection locked="0"/>
    </xf>
    <xf numFmtId="9" fontId="17" fillId="0" borderId="9" xfId="1" applyFont="1" applyFill="1" applyBorder="1" applyAlignment="1">
      <alignment vertical="center"/>
    </xf>
    <xf numFmtId="167" fontId="17" fillId="0" borderId="9" xfId="1" applyNumberFormat="1" applyFont="1" applyFill="1" applyBorder="1" applyAlignment="1">
      <alignment vertical="center"/>
    </xf>
    <xf numFmtId="0" fontId="13" fillId="0" borderId="0" xfId="0" applyFont="1" applyAlignment="1">
      <alignment horizontal="center" vertical="top"/>
    </xf>
    <xf numFmtId="0" fontId="13" fillId="0" borderId="9" xfId="0" applyFont="1" applyBorder="1" applyAlignment="1">
      <alignment horizontal="center" vertical="top"/>
    </xf>
    <xf numFmtId="0" fontId="13" fillId="0" borderId="9" xfId="0" applyFont="1" applyBorder="1" applyAlignment="1">
      <alignment horizontal="center" vertical="top" wrapText="1"/>
    </xf>
    <xf numFmtId="0" fontId="12" fillId="0" borderId="9" xfId="0" applyFont="1" applyBorder="1" applyAlignment="1">
      <alignment vertical="center"/>
    </xf>
    <xf numFmtId="3" fontId="12" fillId="0" borderId="9" xfId="0" applyNumberFormat="1" applyFont="1" applyBorder="1" applyAlignment="1">
      <alignment vertical="center"/>
    </xf>
    <xf numFmtId="3" fontId="12" fillId="0" borderId="0" xfId="0" applyNumberFormat="1" applyFont="1" applyAlignment="1">
      <alignment vertical="center"/>
    </xf>
    <xf numFmtId="0" fontId="13" fillId="0" borderId="0" xfId="0" applyFont="1" applyAlignment="1">
      <alignment vertical="center"/>
    </xf>
    <xf numFmtId="0" fontId="13" fillId="0" borderId="27" xfId="0" applyFont="1" applyBorder="1" applyAlignment="1">
      <alignment vertical="center"/>
    </xf>
    <xf numFmtId="0" fontId="25" fillId="0" borderId="27" xfId="0" applyFont="1" applyBorder="1" applyAlignment="1">
      <alignment vertical="center"/>
    </xf>
    <xf numFmtId="168" fontId="25" fillId="0" borderId="27" xfId="0" applyNumberFormat="1" applyFont="1" applyBorder="1" applyAlignment="1">
      <alignment vertical="center"/>
    </xf>
    <xf numFmtId="168" fontId="25" fillId="3" borderId="27" xfId="0" applyNumberFormat="1" applyFont="1" applyFill="1" applyBorder="1" applyAlignment="1">
      <alignment vertical="center"/>
    </xf>
    <xf numFmtId="0" fontId="12" fillId="0" borderId="0" xfId="0" applyFont="1" applyAlignment="1">
      <alignment horizontal="left" vertical="center"/>
    </xf>
    <xf numFmtId="0" fontId="13" fillId="0" borderId="27" xfId="0" applyFont="1" applyBorder="1" applyAlignment="1">
      <alignment horizontal="right" vertical="center"/>
    </xf>
    <xf numFmtId="164" fontId="32" fillId="0" borderId="27" xfId="0" applyNumberFormat="1" applyFont="1" applyBorder="1" applyAlignment="1">
      <alignment vertical="center"/>
    </xf>
    <xf numFmtId="0" fontId="40" fillId="0" borderId="27" xfId="0" applyFont="1" applyBorder="1" applyAlignment="1">
      <alignment horizontal="left" vertical="center" indent="2"/>
    </xf>
    <xf numFmtId="0" fontId="12" fillId="0" borderId="27" xfId="0" applyFont="1" applyBorder="1" applyAlignment="1">
      <alignment vertical="center"/>
    </xf>
    <xf numFmtId="0" fontId="12" fillId="0" borderId="0" xfId="0" applyFont="1" applyAlignment="1">
      <alignment horizontal="right" vertical="center"/>
    </xf>
    <xf numFmtId="9" fontId="21" fillId="7" borderId="0" xfId="0" applyNumberFormat="1" applyFont="1" applyFill="1" applyAlignment="1">
      <alignment vertical="center"/>
    </xf>
    <xf numFmtId="0" fontId="12" fillId="0" borderId="0" xfId="0" applyFont="1" applyAlignment="1">
      <alignment horizontal="left" vertical="center" indent="2"/>
    </xf>
    <xf numFmtId="167" fontId="32" fillId="0" borderId="27" xfId="1" applyNumberFormat="1" applyFont="1" applyFill="1" applyBorder="1" applyAlignment="1">
      <alignment vertical="center"/>
    </xf>
    <xf numFmtId="0" fontId="13" fillId="0" borderId="27" xfId="0" applyFont="1" applyBorder="1" applyAlignment="1">
      <alignment horizontal="right" vertical="center" wrapText="1"/>
    </xf>
    <xf numFmtId="166" fontId="32" fillId="3" borderId="27" xfId="0" applyNumberFormat="1" applyFont="1" applyFill="1" applyBorder="1" applyAlignment="1">
      <alignment vertical="center"/>
    </xf>
    <xf numFmtId="0" fontId="40" fillId="0" borderId="0" xfId="0" applyFont="1" applyAlignment="1">
      <alignment horizontal="left" vertical="center" indent="2"/>
    </xf>
    <xf numFmtId="164" fontId="5" fillId="5" borderId="9" xfId="2" applyNumberFormat="1" applyFont="1" applyFill="1" applyBorder="1" applyAlignment="1" applyProtection="1">
      <alignment horizontal="center" vertical="center" wrapText="1"/>
      <protection locked="0"/>
    </xf>
    <xf numFmtId="0" fontId="4" fillId="0" borderId="0" xfId="2" applyFont="1" applyAlignment="1" applyProtection="1">
      <alignment vertical="center"/>
      <protection locked="0"/>
    </xf>
    <xf numFmtId="0" fontId="44" fillId="4" borderId="0" xfId="2" applyFont="1" applyFill="1" applyAlignment="1">
      <alignment horizontal="right" vertical="center"/>
    </xf>
    <xf numFmtId="0" fontId="43" fillId="0" borderId="0" xfId="2" applyFont="1"/>
    <xf numFmtId="0" fontId="46" fillId="5" borderId="34" xfId="2" applyFont="1" applyFill="1" applyBorder="1" applyAlignment="1">
      <alignment horizontal="center" vertical="center" wrapText="1"/>
    </xf>
    <xf numFmtId="0" fontId="0" fillId="0" borderId="34" xfId="0" applyBorder="1"/>
    <xf numFmtId="0" fontId="1" fillId="0" borderId="34" xfId="2" applyFont="1" applyBorder="1" applyAlignment="1">
      <alignment horizontal="center" vertical="center"/>
    </xf>
    <xf numFmtId="0" fontId="1" fillId="0" borderId="0" xfId="2" applyFont="1"/>
    <xf numFmtId="164" fontId="0" fillId="0" borderId="34" xfId="0" applyNumberFormat="1" applyBorder="1"/>
    <xf numFmtId="3" fontId="0" fillId="0" borderId="34" xfId="0" applyNumberFormat="1" applyBorder="1" applyAlignment="1">
      <alignment horizontal="right" vertical="center"/>
    </xf>
    <xf numFmtId="164" fontId="0" fillId="0" borderId="34" xfId="0" applyNumberFormat="1" applyBorder="1" applyAlignment="1">
      <alignment horizontal="right" vertical="center"/>
    </xf>
    <xf numFmtId="0" fontId="45" fillId="0" borderId="18" xfId="7" applyFont="1" applyBorder="1" applyAlignment="1">
      <alignment horizontal="center" vertical="center"/>
    </xf>
    <xf numFmtId="0" fontId="45" fillId="0" borderId="18" xfId="7" applyFont="1" applyBorder="1" applyAlignment="1">
      <alignment horizontal="center" vertical="center" wrapText="1"/>
    </xf>
    <xf numFmtId="0" fontId="49" fillId="0" borderId="49" xfId="7" applyFont="1" applyBorder="1" applyAlignment="1">
      <alignment horizontal="center" vertical="center"/>
    </xf>
    <xf numFmtId="0" fontId="49" fillId="0" borderId="49" xfId="7" applyFont="1" applyBorder="1" applyAlignment="1">
      <alignment horizontal="center" vertical="center" wrapText="1"/>
    </xf>
    <xf numFmtId="0" fontId="45" fillId="0" borderId="49" xfId="7" applyFont="1" applyBorder="1" applyAlignment="1">
      <alignment horizontal="center"/>
    </xf>
    <xf numFmtId="0" fontId="45" fillId="0" borderId="53" xfId="7" applyFont="1" applyBorder="1" applyAlignment="1">
      <alignment horizontal="center" vertical="center"/>
    </xf>
    <xf numFmtId="16" fontId="3" fillId="0" borderId="57" xfId="7" applyNumberFormat="1" applyFont="1" applyBorder="1" applyAlignment="1">
      <alignment horizontal="center" vertical="center"/>
    </xf>
    <xf numFmtId="0" fontId="3" fillId="0" borderId="33" xfId="7" applyFont="1" applyBorder="1" applyAlignment="1">
      <alignment vertical="center" wrapText="1"/>
    </xf>
    <xf numFmtId="0" fontId="3" fillId="0" borderId="57" xfId="7" applyFont="1" applyBorder="1" applyAlignment="1">
      <alignment horizontal="center" vertical="center"/>
    </xf>
    <xf numFmtId="0" fontId="45" fillId="0" borderId="57" xfId="7" applyFont="1" applyBorder="1" applyAlignment="1">
      <alignment horizontal="center" vertical="center"/>
    </xf>
    <xf numFmtId="0" fontId="50" fillId="0" borderId="33" xfId="7" applyFont="1" applyBorder="1" applyAlignment="1">
      <alignment vertical="center" wrapText="1"/>
    </xf>
    <xf numFmtId="0" fontId="45" fillId="0" borderId="33" xfId="7" applyFont="1" applyBorder="1" applyAlignment="1">
      <alignment vertical="center"/>
    </xf>
    <xf numFmtId="0" fontId="45" fillId="0" borderId="59" xfId="7" applyFont="1" applyBorder="1" applyAlignment="1">
      <alignment horizontal="center" vertical="center"/>
    </xf>
    <xf numFmtId="0" fontId="45" fillId="0" borderId="51" xfId="7" applyFont="1" applyBorder="1" applyAlignment="1">
      <alignment vertical="center"/>
    </xf>
    <xf numFmtId="0" fontId="56" fillId="0" borderId="0" xfId="0" applyFont="1" applyAlignment="1">
      <alignment horizontal="center" vertical="center"/>
    </xf>
    <xf numFmtId="0" fontId="56" fillId="0" borderId="0" xfId="7" applyFont="1" applyAlignment="1">
      <alignment vertical="center" wrapText="1"/>
    </xf>
    <xf numFmtId="0" fontId="6" fillId="0" borderId="0" xfId="7" applyFont="1" applyAlignment="1">
      <alignment vertical="center"/>
    </xf>
    <xf numFmtId="0" fontId="47" fillId="0" borderId="0" xfId="7"/>
    <xf numFmtId="0" fontId="57" fillId="0" borderId="0" xfId="0" applyFont="1" applyAlignment="1">
      <alignment horizontal="center" vertical="center"/>
    </xf>
    <xf numFmtId="0" fontId="56" fillId="0" borderId="0" xfId="7" applyFont="1" applyAlignment="1">
      <alignment vertical="center"/>
    </xf>
    <xf numFmtId="0" fontId="6" fillId="0" borderId="0" xfId="7" applyFont="1" applyAlignment="1">
      <alignment horizontal="center" vertical="center" wrapText="1"/>
    </xf>
    <xf numFmtId="0" fontId="6" fillId="0" borderId="0" xfId="7" applyFont="1" applyAlignment="1">
      <alignment vertical="center" wrapText="1"/>
    </xf>
    <xf numFmtId="0" fontId="6" fillId="0" borderId="0" xfId="7" applyFont="1" applyAlignment="1">
      <alignment horizontal="left" vertical="center" wrapText="1"/>
    </xf>
    <xf numFmtId="0" fontId="6" fillId="0" borderId="0" xfId="7" applyFont="1" applyAlignment="1">
      <alignment horizontal="justify" vertical="center" wrapText="1"/>
    </xf>
    <xf numFmtId="0" fontId="21" fillId="7" borderId="0" xfId="0" applyFont="1" applyFill="1"/>
    <xf numFmtId="0" fontId="37" fillId="7" borderId="0" xfId="0" applyFont="1" applyFill="1" applyAlignment="1">
      <alignment vertical="top"/>
    </xf>
    <xf numFmtId="164" fontId="21" fillId="7" borderId="0" xfId="0" applyNumberFormat="1" applyFont="1" applyFill="1" applyAlignment="1">
      <alignment horizontal="right"/>
    </xf>
    <xf numFmtId="0" fontId="25" fillId="0" borderId="0" xfId="0" applyFont="1" applyAlignment="1">
      <alignment vertical="top"/>
    </xf>
    <xf numFmtId="0" fontId="25" fillId="0" borderId="0" xfId="0" applyFont="1" applyAlignment="1">
      <alignment vertical="top" wrapText="1"/>
    </xf>
    <xf numFmtId="0" fontId="25" fillId="5" borderId="0" xfId="0" applyFont="1" applyFill="1" applyAlignment="1">
      <alignment vertical="center"/>
    </xf>
    <xf numFmtId="0" fontId="25" fillId="5" borderId="0" xfId="0" applyFont="1" applyFill="1" applyAlignment="1">
      <alignment vertical="center" wrapText="1"/>
    </xf>
    <xf numFmtId="164" fontId="25" fillId="5" borderId="0" xfId="0" applyNumberFormat="1" applyFont="1" applyFill="1" applyAlignment="1">
      <alignment horizontal="right" vertical="center"/>
    </xf>
    <xf numFmtId="0" fontId="25" fillId="0" borderId="0" xfId="0" applyFont="1" applyAlignment="1">
      <alignment vertical="center"/>
    </xf>
    <xf numFmtId="0" fontId="25" fillId="0" borderId="0" xfId="0" applyFont="1" applyAlignment="1">
      <alignment vertical="center" wrapText="1"/>
    </xf>
    <xf numFmtId="164" fontId="25" fillId="0" borderId="0" xfId="0" applyNumberFormat="1" applyFont="1" applyAlignment="1">
      <alignment horizontal="right" vertical="center"/>
    </xf>
    <xf numFmtId="164" fontId="25" fillId="5" borderId="18" xfId="0" applyNumberFormat="1" applyFont="1" applyFill="1" applyBorder="1" applyAlignment="1">
      <alignment horizontal="center" vertical="center" wrapText="1"/>
    </xf>
    <xf numFmtId="0" fontId="15" fillId="0" borderId="18" xfId="0" applyFont="1" applyBorder="1" applyAlignment="1">
      <alignment horizontal="center" vertical="center" wrapText="1"/>
    </xf>
    <xf numFmtId="0" fontId="15" fillId="0" borderId="18" xfId="0" applyFont="1" applyBorder="1" applyAlignment="1">
      <alignment vertical="center" wrapText="1"/>
    </xf>
    <xf numFmtId="49" fontId="14" fillId="0" borderId="18" xfId="0" applyNumberFormat="1" applyFont="1" applyBorder="1" applyAlignment="1">
      <alignment horizontal="center" vertical="center" wrapText="1"/>
    </xf>
    <xf numFmtId="3" fontId="12" fillId="0" borderId="18" xfId="0" applyNumberFormat="1" applyFont="1" applyBorder="1"/>
    <xf numFmtId="0" fontId="14" fillId="0" borderId="18" xfId="0" applyFont="1" applyBorder="1" applyAlignment="1">
      <alignment vertical="center" wrapText="1"/>
    </xf>
    <xf numFmtId="3" fontId="12" fillId="0" borderId="18" xfId="0" applyNumberFormat="1" applyFont="1" applyBorder="1" applyAlignment="1">
      <alignment vertical="center"/>
    </xf>
    <xf numFmtId="49" fontId="15" fillId="0" borderId="18" xfId="0" applyNumberFormat="1" applyFont="1" applyBorder="1" applyAlignment="1">
      <alignment horizontal="center" vertical="center" wrapText="1"/>
    </xf>
    <xf numFmtId="3" fontId="13" fillId="0" borderId="18" xfId="0" applyNumberFormat="1" applyFont="1" applyBorder="1" applyAlignment="1">
      <alignment vertical="center"/>
    </xf>
    <xf numFmtId="0" fontId="15" fillId="5" borderId="18" xfId="0" applyFont="1" applyFill="1" applyBorder="1" applyAlignment="1">
      <alignment vertical="center" wrapText="1"/>
    </xf>
    <xf numFmtId="49" fontId="15" fillId="5" borderId="18" xfId="0" applyNumberFormat="1" applyFont="1" applyFill="1" applyBorder="1" applyAlignment="1">
      <alignment horizontal="center" vertical="center" wrapText="1"/>
    </xf>
    <xf numFmtId="3" fontId="13" fillId="5" borderId="18" xfId="0" applyNumberFormat="1" applyFont="1" applyFill="1" applyBorder="1" applyAlignment="1">
      <alignment vertical="center"/>
    </xf>
    <xf numFmtId="0" fontId="15" fillId="0" borderId="18" xfId="0" applyFont="1" applyBorder="1" applyAlignment="1">
      <alignment horizontal="justify" vertical="center" wrapText="1"/>
    </xf>
    <xf numFmtId="0" fontId="14" fillId="5" borderId="18" xfId="0" applyFont="1" applyFill="1" applyBorder="1" applyAlignment="1">
      <alignment vertical="center" wrapText="1"/>
    </xf>
    <xf numFmtId="0" fontId="15" fillId="5" borderId="18" xfId="0" applyFont="1" applyFill="1" applyBorder="1" applyAlignment="1">
      <alignment horizontal="justify" vertical="center" wrapText="1"/>
    </xf>
    <xf numFmtId="49" fontId="14" fillId="5" borderId="18" xfId="0" applyNumberFormat="1" applyFont="1" applyFill="1" applyBorder="1" applyAlignment="1">
      <alignment horizontal="center" vertical="center" wrapText="1"/>
    </xf>
    <xf numFmtId="0" fontId="25" fillId="5" borderId="0" xfId="0" applyFont="1" applyFill="1"/>
    <xf numFmtId="0" fontId="25" fillId="5" borderId="0" xfId="0" applyFont="1" applyFill="1" applyAlignment="1">
      <alignment horizontal="left" vertical="top"/>
    </xf>
    <xf numFmtId="0" fontId="25" fillId="5" borderId="0" xfId="0" applyFont="1" applyFill="1" applyAlignment="1">
      <alignment horizontal="center"/>
    </xf>
    <xf numFmtId="164" fontId="25" fillId="5" borderId="0" xfId="0" applyNumberFormat="1" applyFont="1" applyFill="1" applyAlignment="1">
      <alignment horizontal="right"/>
    </xf>
    <xf numFmtId="0" fontId="12" fillId="0" borderId="18" xfId="0" applyFont="1" applyBorder="1"/>
    <xf numFmtId="164" fontId="14" fillId="0" borderId="18" xfId="0" applyNumberFormat="1" applyFont="1" applyBorder="1" applyAlignment="1">
      <alignment vertical="center" wrapText="1"/>
    </xf>
    <xf numFmtId="164" fontId="12" fillId="0" borderId="18" xfId="0" applyNumberFormat="1" applyFont="1" applyBorder="1" applyAlignment="1">
      <alignment vertical="center"/>
    </xf>
    <xf numFmtId="164" fontId="15" fillId="0" borderId="18" xfId="0" applyNumberFormat="1" applyFont="1" applyBorder="1" applyAlignment="1">
      <alignment vertical="center" wrapText="1"/>
    </xf>
    <xf numFmtId="0" fontId="25" fillId="5" borderId="0" xfId="0" applyFont="1" applyFill="1" applyAlignment="1">
      <alignment horizontal="left" vertical="center"/>
    </xf>
    <xf numFmtId="0" fontId="25" fillId="5" borderId="0" xfId="0" applyFont="1" applyFill="1" applyAlignment="1">
      <alignment horizontal="center" vertical="center" wrapText="1"/>
    </xf>
    <xf numFmtId="49" fontId="12" fillId="5" borderId="0" xfId="0" applyNumberFormat="1" applyFont="1" applyFill="1" applyAlignment="1">
      <alignment horizontal="center"/>
    </xf>
    <xf numFmtId="164" fontId="12" fillId="5" borderId="0" xfId="0" applyNumberFormat="1" applyFont="1" applyFill="1" applyAlignment="1">
      <alignment horizontal="right"/>
    </xf>
    <xf numFmtId="0" fontId="12" fillId="5" borderId="0" xfId="0" applyFont="1" applyFill="1"/>
    <xf numFmtId="0" fontId="25" fillId="0" borderId="0" xfId="0" applyFont="1" applyAlignment="1">
      <alignment horizontal="left" vertical="center"/>
    </xf>
    <xf numFmtId="0" fontId="25" fillId="0" borderId="22" xfId="0" applyFont="1" applyBorder="1" applyAlignment="1">
      <alignment horizontal="center" vertical="center" wrapText="1"/>
    </xf>
    <xf numFmtId="49" fontId="12" fillId="0" borderId="0" xfId="0" applyNumberFormat="1" applyFont="1" applyAlignment="1">
      <alignment horizontal="center"/>
    </xf>
    <xf numFmtId="164" fontId="12" fillId="0" borderId="0" xfId="0" applyNumberFormat="1" applyFont="1" applyAlignment="1">
      <alignment horizontal="right"/>
    </xf>
    <xf numFmtId="0" fontId="17" fillId="0" borderId="0" xfId="0" applyFont="1" applyAlignment="1">
      <alignment horizontal="center" vertical="top"/>
    </xf>
    <xf numFmtId="0" fontId="17" fillId="0" borderId="18" xfId="0" applyFont="1" applyBorder="1" applyAlignment="1">
      <alignment horizontal="center" vertical="top" wrapText="1"/>
    </xf>
    <xf numFmtId="0" fontId="12" fillId="0" borderId="18" xfId="0" applyFont="1" applyBorder="1" applyAlignment="1">
      <alignment vertical="top" wrapText="1"/>
    </xf>
    <xf numFmtId="49" fontId="12" fillId="0" borderId="18" xfId="0" applyNumberFormat="1" applyFont="1" applyBorder="1" applyAlignment="1">
      <alignment horizontal="center"/>
    </xf>
    <xf numFmtId="164" fontId="12" fillId="0" borderId="18" xfId="0" applyNumberFormat="1" applyFont="1" applyBorder="1" applyAlignment="1">
      <alignment horizontal="right"/>
    </xf>
    <xf numFmtId="0" fontId="12" fillId="0" borderId="72" xfId="0" applyFont="1" applyBorder="1" applyAlignment="1">
      <alignment vertical="top"/>
    </xf>
    <xf numFmtId="0" fontId="24" fillId="0" borderId="18" xfId="0" applyFont="1" applyBorder="1" applyAlignment="1">
      <alignment horizontal="left" vertical="top" wrapText="1" indent="2"/>
    </xf>
    <xf numFmtId="49" fontId="26" fillId="0" borderId="18" xfId="0" applyNumberFormat="1" applyFont="1" applyBorder="1" applyAlignment="1">
      <alignment horizontal="center"/>
    </xf>
    <xf numFmtId="164" fontId="26" fillId="0" borderId="18" xfId="0" applyNumberFormat="1" applyFont="1" applyBorder="1" applyAlignment="1">
      <alignment horizontal="right"/>
    </xf>
    <xf numFmtId="0" fontId="12" fillId="0" borderId="72" xfId="0" applyFont="1" applyBorder="1"/>
    <xf numFmtId="0" fontId="58" fillId="10" borderId="72" xfId="8" applyFill="1" applyBorder="1" applyAlignment="1">
      <alignment vertical="top" wrapText="1"/>
    </xf>
    <xf numFmtId="0" fontId="12" fillId="0" borderId="0" xfId="0" applyFont="1" applyAlignment="1">
      <alignment wrapText="1"/>
    </xf>
    <xf numFmtId="0" fontId="17" fillId="0" borderId="18" xfId="0" applyFont="1" applyBorder="1" applyAlignment="1">
      <alignment vertical="center"/>
    </xf>
    <xf numFmtId="0" fontId="17" fillId="0" borderId="18" xfId="0" applyFont="1" applyBorder="1" applyAlignment="1">
      <alignment vertical="center" wrapText="1"/>
    </xf>
    <xf numFmtId="164" fontId="17" fillId="0" borderId="18" xfId="0" applyNumberFormat="1" applyFont="1" applyBorder="1" applyAlignment="1">
      <alignment horizontal="right" vertical="center"/>
    </xf>
    <xf numFmtId="0" fontId="25" fillId="0" borderId="18" xfId="0" applyFont="1" applyBorder="1" applyAlignment="1">
      <alignment vertical="center"/>
    </xf>
    <xf numFmtId="0" fontId="25" fillId="0" borderId="18" xfId="0" applyFont="1" applyBorder="1" applyAlignment="1">
      <alignment vertical="center" wrapText="1"/>
    </xf>
    <xf numFmtId="164" fontId="25" fillId="0" borderId="18" xfId="0" applyNumberFormat="1" applyFont="1" applyBorder="1" applyAlignment="1">
      <alignment horizontal="right" vertical="center"/>
    </xf>
    <xf numFmtId="0" fontId="17" fillId="0" borderId="0" xfId="0" applyFont="1" applyAlignment="1">
      <alignment vertical="center"/>
    </xf>
    <xf numFmtId="0" fontId="17" fillId="0" borderId="0" xfId="0" applyFont="1" applyAlignment="1">
      <alignment vertical="center" wrapText="1"/>
    </xf>
    <xf numFmtId="164" fontId="17" fillId="0" borderId="0" xfId="0" applyNumberFormat="1" applyFont="1" applyAlignment="1">
      <alignment horizontal="right" vertical="center"/>
    </xf>
    <xf numFmtId="0" fontId="17" fillId="5" borderId="0" xfId="0" applyFont="1" applyFill="1" applyAlignment="1">
      <alignment vertical="center"/>
    </xf>
    <xf numFmtId="164" fontId="17" fillId="5" borderId="0" xfId="0" applyNumberFormat="1" applyFont="1" applyFill="1" applyAlignment="1">
      <alignment horizontal="right" vertical="center"/>
    </xf>
    <xf numFmtId="9" fontId="17" fillId="0" borderId="18" xfId="1" applyFont="1" applyBorder="1" applyAlignment="1">
      <alignment horizontal="right" vertical="center"/>
    </xf>
    <xf numFmtId="0" fontId="17" fillId="0" borderId="0" xfId="3" applyFont="1" applyAlignment="1">
      <alignment vertical="center"/>
    </xf>
    <xf numFmtId="0" fontId="25" fillId="0" borderId="0" xfId="3" applyFont="1" applyAlignment="1">
      <alignment vertical="center"/>
    </xf>
    <xf numFmtId="0" fontId="25" fillId="0" borderId="0" xfId="3" applyFont="1" applyAlignment="1">
      <alignment vertical="center" wrapText="1"/>
    </xf>
    <xf numFmtId="0" fontId="25" fillId="5" borderId="0" xfId="3" applyFont="1" applyFill="1" applyAlignment="1">
      <alignment vertical="center"/>
    </xf>
    <xf numFmtId="0" fontId="25" fillId="5" borderId="0" xfId="3" applyFont="1" applyFill="1" applyAlignment="1">
      <alignment vertical="center" wrapText="1"/>
    </xf>
    <xf numFmtId="164" fontId="25" fillId="5" borderId="0" xfId="3" applyNumberFormat="1" applyFont="1" applyFill="1" applyAlignment="1">
      <alignment horizontal="right" vertical="center"/>
    </xf>
    <xf numFmtId="164" fontId="25" fillId="0" borderId="0" xfId="3" applyNumberFormat="1" applyFont="1" applyAlignment="1">
      <alignment horizontal="right" vertical="center"/>
    </xf>
    <xf numFmtId="0" fontId="25" fillId="5" borderId="18" xfId="3" applyFont="1" applyFill="1" applyBorder="1" applyAlignment="1">
      <alignment horizontal="center" vertical="center" wrapText="1"/>
    </xf>
    <xf numFmtId="164" fontId="25" fillId="5" borderId="18" xfId="3" applyNumberFormat="1" applyFont="1" applyFill="1" applyBorder="1" applyAlignment="1">
      <alignment horizontal="center" vertical="center" wrapText="1"/>
    </xf>
    <xf numFmtId="0" fontId="25" fillId="0" borderId="70" xfId="3" applyFont="1" applyBorder="1" applyAlignment="1">
      <alignment vertical="center" wrapText="1"/>
    </xf>
    <xf numFmtId="0" fontId="25" fillId="0" borderId="18" xfId="3" applyFont="1" applyBorder="1" applyAlignment="1">
      <alignment vertical="center" wrapText="1"/>
    </xf>
    <xf numFmtId="0" fontId="17" fillId="0" borderId="18" xfId="3" applyFont="1" applyBorder="1" applyAlignment="1">
      <alignment horizontal="center" vertical="center" wrapText="1"/>
    </xf>
    <xf numFmtId="164" fontId="17" fillId="0" borderId="18" xfId="3" applyNumberFormat="1" applyFont="1" applyBorder="1" applyAlignment="1">
      <alignment horizontal="right" vertical="center" wrapText="1"/>
    </xf>
    <xf numFmtId="0" fontId="25" fillId="0" borderId="71" xfId="3" applyFont="1" applyBorder="1" applyAlignment="1">
      <alignment vertical="center" wrapText="1"/>
    </xf>
    <xf numFmtId="0" fontId="17" fillId="0" borderId="18" xfId="3" applyFont="1" applyBorder="1" applyAlignment="1">
      <alignment vertical="center" wrapText="1"/>
    </xf>
    <xf numFmtId="0" fontId="26" fillId="0" borderId="18" xfId="3" applyFont="1" applyBorder="1" applyAlignment="1">
      <alignment vertical="center" wrapText="1"/>
    </xf>
    <xf numFmtId="0" fontId="26" fillId="0" borderId="18" xfId="3" applyFont="1" applyBorder="1" applyAlignment="1">
      <alignment horizontal="center" vertical="center" wrapText="1"/>
    </xf>
    <xf numFmtId="164" fontId="26" fillId="0" borderId="18" xfId="3" applyNumberFormat="1" applyFont="1" applyBorder="1" applyAlignment="1">
      <alignment horizontal="right" vertical="center" wrapText="1"/>
    </xf>
    <xf numFmtId="0" fontId="25" fillId="0" borderId="18" xfId="3" applyFont="1" applyBorder="1" applyAlignment="1">
      <alignment horizontal="center" vertical="center" wrapText="1"/>
    </xf>
    <xf numFmtId="164" fontId="25" fillId="0" borderId="18" xfId="3" applyNumberFormat="1" applyFont="1" applyBorder="1" applyAlignment="1">
      <alignment horizontal="right" vertical="center" wrapText="1"/>
    </xf>
    <xf numFmtId="0" fontId="26" fillId="0" borderId="18" xfId="3" applyFont="1" applyBorder="1" applyAlignment="1">
      <alignment horizontal="left" vertical="center" wrapText="1"/>
    </xf>
    <xf numFmtId="0" fontId="17" fillId="0" borderId="0" xfId="3" applyFont="1" applyAlignment="1">
      <alignment vertical="center" wrapText="1"/>
    </xf>
    <xf numFmtId="0" fontId="17" fillId="0" borderId="54" xfId="3" applyFont="1" applyBorder="1" applyAlignment="1">
      <alignment vertical="center" wrapText="1"/>
    </xf>
    <xf numFmtId="0" fontId="60" fillId="0" borderId="71" xfId="3" applyFont="1" applyBorder="1" applyAlignment="1">
      <alignment vertical="center" wrapText="1"/>
    </xf>
    <xf numFmtId="0" fontId="26" fillId="0" borderId="0" xfId="3" applyFont="1" applyAlignment="1">
      <alignment vertical="center"/>
    </xf>
    <xf numFmtId="0" fontId="25" fillId="0" borderId="70" xfId="3" applyFont="1" applyBorder="1" applyAlignment="1">
      <alignment horizontal="center" vertical="center" wrapText="1"/>
    </xf>
    <xf numFmtId="164" fontId="25" fillId="0" borderId="70" xfId="3" applyNumberFormat="1" applyFont="1" applyBorder="1" applyAlignment="1">
      <alignment horizontal="right" vertical="center" wrapText="1"/>
    </xf>
    <xf numFmtId="0" fontId="25" fillId="5" borderId="72" xfId="3" applyFont="1" applyFill="1" applyBorder="1" applyAlignment="1">
      <alignment vertical="center" wrapText="1"/>
    </xf>
    <xf numFmtId="0" fontId="25" fillId="5" borderId="18" xfId="3" applyFont="1" applyFill="1" applyBorder="1" applyAlignment="1">
      <alignment vertical="center" wrapText="1"/>
    </xf>
    <xf numFmtId="0" fontId="25" fillId="0" borderId="19" xfId="3" applyFont="1" applyBorder="1" applyAlignment="1">
      <alignment vertical="center" wrapText="1"/>
    </xf>
    <xf numFmtId="0" fontId="25" fillId="0" borderId="54" xfId="3" applyFont="1" applyBorder="1" applyAlignment="1">
      <alignment vertical="center" wrapText="1"/>
    </xf>
    <xf numFmtId="164" fontId="25" fillId="0" borderId="18" xfId="3" applyNumberFormat="1" applyFont="1" applyBorder="1" applyAlignment="1">
      <alignment vertical="center" wrapText="1"/>
    </xf>
    <xf numFmtId="0" fontId="25" fillId="0" borderId="45" xfId="3" applyFont="1" applyBorder="1" applyAlignment="1">
      <alignment vertical="center" wrapText="1"/>
    </xf>
    <xf numFmtId="0" fontId="17" fillId="0" borderId="18" xfId="3" applyFont="1" applyBorder="1" applyAlignment="1">
      <alignment horizontal="left" vertical="center" wrapText="1"/>
    </xf>
    <xf numFmtId="164" fontId="17" fillId="0" borderId="18" xfId="3" applyNumberFormat="1" applyFont="1" applyBorder="1" applyAlignment="1">
      <alignment vertical="center" wrapText="1"/>
    </xf>
    <xf numFmtId="0" fontId="60" fillId="0" borderId="45" xfId="3" applyFont="1" applyBorder="1" applyAlignment="1">
      <alignment vertical="center" wrapText="1"/>
    </xf>
    <xf numFmtId="164" fontId="26" fillId="0" borderId="18" xfId="3" applyNumberFormat="1" applyFont="1" applyBorder="1" applyAlignment="1">
      <alignment vertical="center" wrapText="1"/>
    </xf>
    <xf numFmtId="0" fontId="26" fillId="0" borderId="0" xfId="3" applyFont="1" applyAlignment="1">
      <alignment vertical="center" wrapText="1"/>
    </xf>
    <xf numFmtId="0" fontId="25" fillId="5" borderId="55" xfId="3" applyFont="1" applyFill="1" applyBorder="1" applyAlignment="1">
      <alignment vertical="center" wrapText="1"/>
    </xf>
    <xf numFmtId="164" fontId="25" fillId="5" borderId="18" xfId="3" applyNumberFormat="1" applyFont="1" applyFill="1" applyBorder="1" applyAlignment="1">
      <alignment vertical="center" wrapText="1"/>
    </xf>
    <xf numFmtId="0" fontId="17" fillId="0" borderId="0" xfId="3" applyFont="1" applyAlignment="1">
      <alignment horizontal="center" vertical="center"/>
    </xf>
    <xf numFmtId="164" fontId="17" fillId="0" borderId="0" xfId="3" applyNumberFormat="1" applyFont="1" applyAlignment="1">
      <alignment horizontal="right" vertical="center"/>
    </xf>
    <xf numFmtId="0" fontId="25" fillId="5" borderId="0" xfId="3" applyFont="1" applyFill="1" applyAlignment="1">
      <alignment horizontal="left" vertical="center"/>
    </xf>
    <xf numFmtId="0" fontId="25" fillId="5" borderId="0" xfId="3" applyFont="1" applyFill="1" applyAlignment="1">
      <alignment horizontal="center" vertical="center"/>
    </xf>
    <xf numFmtId="0" fontId="25" fillId="0" borderId="0" xfId="3" applyFont="1" applyAlignment="1">
      <alignment horizontal="left" vertical="center"/>
    </xf>
    <xf numFmtId="0" fontId="25" fillId="0" borderId="0" xfId="3" applyFont="1" applyAlignment="1">
      <alignment horizontal="center" vertical="center"/>
    </xf>
    <xf numFmtId="0" fontId="17" fillId="5" borderId="18" xfId="3" applyFont="1" applyFill="1" applyBorder="1" applyAlignment="1">
      <alignment horizontal="center" vertical="center" wrapText="1"/>
    </xf>
    <xf numFmtId="164" fontId="17" fillId="5" borderId="18" xfId="3" applyNumberFormat="1" applyFont="1" applyFill="1" applyBorder="1" applyAlignment="1">
      <alignment horizontal="center" vertical="center" wrapText="1"/>
    </xf>
    <xf numFmtId="49" fontId="25" fillId="0" borderId="18" xfId="3" applyNumberFormat="1" applyFont="1" applyBorder="1" applyAlignment="1">
      <alignment horizontal="center" vertical="center" wrapText="1"/>
    </xf>
    <xf numFmtId="49" fontId="26" fillId="0" borderId="18" xfId="3" applyNumberFormat="1" applyFont="1" applyBorder="1" applyAlignment="1">
      <alignment horizontal="center" vertical="center" wrapText="1"/>
    </xf>
    <xf numFmtId="49" fontId="17" fillId="0" borderId="18" xfId="3" applyNumberFormat="1" applyFont="1" applyBorder="1" applyAlignment="1">
      <alignment horizontal="center" vertical="center" wrapText="1"/>
    </xf>
    <xf numFmtId="0" fontId="17" fillId="5" borderId="0" xfId="3" applyFont="1" applyFill="1" applyAlignment="1">
      <alignment vertical="center"/>
    </xf>
    <xf numFmtId="0" fontId="13" fillId="5" borderId="0" xfId="3" applyFont="1" applyFill="1" applyAlignment="1">
      <alignment vertical="center"/>
    </xf>
    <xf numFmtId="0" fontId="13" fillId="0" borderId="0" xfId="3" applyFont="1" applyAlignment="1">
      <alignment horizontal="center" vertical="center"/>
    </xf>
    <xf numFmtId="164" fontId="25" fillId="5" borderId="18" xfId="3" applyNumberFormat="1" applyFont="1" applyFill="1" applyBorder="1" applyAlignment="1">
      <alignment horizontal="center" vertical="top" wrapText="1"/>
    </xf>
    <xf numFmtId="0" fontId="13" fillId="5" borderId="18" xfId="3" applyFont="1" applyFill="1" applyBorder="1" applyAlignment="1">
      <alignment horizontal="center" vertical="top" wrapText="1"/>
    </xf>
    <xf numFmtId="0" fontId="25" fillId="0" borderId="0" xfId="3" applyFont="1" applyAlignment="1">
      <alignment horizontal="center" vertical="top"/>
    </xf>
    <xf numFmtId="0" fontId="13" fillId="0" borderId="18" xfId="3" applyFont="1" applyBorder="1" applyAlignment="1">
      <alignment horizontal="center" vertical="center" wrapText="1"/>
    </xf>
    <xf numFmtId="0" fontId="13" fillId="0" borderId="18" xfId="3" applyFont="1" applyBorder="1" applyAlignment="1">
      <alignment vertical="center" wrapText="1"/>
    </xf>
    <xf numFmtId="49" fontId="13" fillId="0" borderId="18" xfId="3" applyNumberFormat="1" applyFont="1" applyBorder="1" applyAlignment="1">
      <alignment horizontal="center" vertical="center" wrapText="1"/>
    </xf>
    <xf numFmtId="3" fontId="12" fillId="0" borderId="18" xfId="3" applyNumberFormat="1" applyFont="1" applyBorder="1" applyAlignment="1">
      <alignment horizontal="center" vertical="center" wrapText="1"/>
    </xf>
    <xf numFmtId="0" fontId="12" fillId="0" borderId="18" xfId="3" applyFont="1" applyBorder="1" applyAlignment="1">
      <alignment vertical="center" wrapText="1"/>
    </xf>
    <xf numFmtId="49" fontId="12" fillId="0" borderId="18" xfId="3" applyNumberFormat="1" applyFont="1" applyBorder="1" applyAlignment="1">
      <alignment horizontal="center" vertical="center" wrapText="1"/>
    </xf>
    <xf numFmtId="3" fontId="13" fillId="0" borderId="18" xfId="3" applyNumberFormat="1" applyFont="1" applyBorder="1" applyAlignment="1">
      <alignment horizontal="center" vertical="center" wrapText="1"/>
    </xf>
    <xf numFmtId="3" fontId="17" fillId="0" borderId="0" xfId="3" applyNumberFormat="1" applyFont="1" applyAlignment="1">
      <alignment vertical="center"/>
    </xf>
    <xf numFmtId="0" fontId="25" fillId="5" borderId="0" xfId="3" applyFont="1" applyFill="1" applyAlignment="1">
      <alignment horizontal="center" vertical="center" wrapText="1"/>
    </xf>
    <xf numFmtId="164" fontId="17" fillId="5" borderId="0" xfId="3" applyNumberFormat="1" applyFont="1" applyFill="1" applyAlignment="1">
      <alignment horizontal="right" vertical="center"/>
    </xf>
    <xf numFmtId="0" fontId="25" fillId="0" borderId="0" xfId="3" applyFont="1" applyAlignment="1">
      <alignment horizontal="center" vertical="center" wrapText="1"/>
    </xf>
    <xf numFmtId="0" fontId="17" fillId="0" borderId="18" xfId="3" applyFont="1" applyBorder="1" applyAlignment="1">
      <alignment vertical="center"/>
    </xf>
    <xf numFmtId="164" fontId="17" fillId="0" borderId="18" xfId="3" applyNumberFormat="1" applyFont="1" applyBorder="1" applyAlignment="1">
      <alignment horizontal="right" vertical="center"/>
    </xf>
    <xf numFmtId="0" fontId="17" fillId="0" borderId="72" xfId="3" applyFont="1" applyBorder="1" applyAlignment="1">
      <alignment vertical="center"/>
    </xf>
    <xf numFmtId="0" fontId="24" fillId="0" borderId="18" xfId="3" applyFont="1" applyBorder="1" applyAlignment="1">
      <alignment horizontal="left" vertical="center" wrapText="1"/>
    </xf>
    <xf numFmtId="0" fontId="26" fillId="0" borderId="18" xfId="3" applyFont="1" applyBorder="1" applyAlignment="1">
      <alignment vertical="center"/>
    </xf>
    <xf numFmtId="164" fontId="26" fillId="0" borderId="18" xfId="3" applyNumberFormat="1" applyFont="1" applyBorder="1" applyAlignment="1">
      <alignment horizontal="right" vertical="center"/>
    </xf>
    <xf numFmtId="0" fontId="36" fillId="0" borderId="72" xfId="3" applyBorder="1" applyAlignment="1">
      <alignment vertical="center"/>
    </xf>
    <xf numFmtId="0" fontId="39" fillId="10" borderId="72" xfId="4" applyFill="1" applyBorder="1" applyAlignment="1">
      <alignment vertical="top" wrapText="1"/>
    </xf>
    <xf numFmtId="0" fontId="25" fillId="0" borderId="18" xfId="3" applyFont="1" applyBorder="1" applyAlignment="1">
      <alignment vertical="center"/>
    </xf>
    <xf numFmtId="164" fontId="25" fillId="0" borderId="18" xfId="3" applyNumberFormat="1" applyFont="1" applyBorder="1" applyAlignment="1">
      <alignment horizontal="right" vertical="center"/>
    </xf>
    <xf numFmtId="9" fontId="17" fillId="0" borderId="18" xfId="5" applyFont="1" applyBorder="1" applyAlignment="1">
      <alignment horizontal="right" vertical="center"/>
    </xf>
    <xf numFmtId="0" fontId="38" fillId="0" borderId="0" xfId="6"/>
    <xf numFmtId="0" fontId="59" fillId="0" borderId="0" xfId="6" applyFont="1" applyAlignment="1">
      <alignment vertical="center"/>
    </xf>
    <xf numFmtId="0" fontId="59" fillId="5" borderId="9" xfId="6" applyFont="1" applyFill="1" applyBorder="1" applyAlignment="1">
      <alignment horizontal="center" vertical="center" wrapText="1"/>
    </xf>
    <xf numFmtId="1" fontId="59" fillId="5" borderId="9" xfId="6" applyNumberFormat="1" applyFont="1" applyFill="1" applyBorder="1" applyAlignment="1">
      <alignment horizontal="center" vertical="center" wrapText="1"/>
    </xf>
    <xf numFmtId="14" fontId="59" fillId="5" borderId="9" xfId="6" applyNumberFormat="1" applyFont="1" applyFill="1" applyBorder="1" applyAlignment="1">
      <alignment horizontal="center" vertical="top" wrapText="1"/>
    </xf>
    <xf numFmtId="0" fontId="59" fillId="0" borderId="9" xfId="6" applyFont="1" applyBorder="1" applyAlignment="1">
      <alignment horizontal="center" vertical="center" wrapText="1"/>
    </xf>
    <xf numFmtId="1" fontId="59" fillId="0" borderId="9" xfId="6" applyNumberFormat="1" applyFont="1" applyBorder="1" applyAlignment="1">
      <alignment horizontal="center" vertical="center" wrapText="1"/>
    </xf>
    <xf numFmtId="14" fontId="59" fillId="0" borderId="9" xfId="6" applyNumberFormat="1" applyFont="1" applyBorder="1" applyAlignment="1">
      <alignment horizontal="center" vertical="top" wrapText="1"/>
    </xf>
    <xf numFmtId="0" fontId="59" fillId="5" borderId="9" xfId="6" applyFont="1" applyFill="1" applyBorder="1" applyAlignment="1">
      <alignment horizontal="left" vertical="center"/>
    </xf>
    <xf numFmtId="14" fontId="59" fillId="5" borderId="9" xfId="6" applyNumberFormat="1" applyFont="1" applyFill="1" applyBorder="1" applyAlignment="1">
      <alignment horizontal="center" vertical="center" wrapText="1"/>
    </xf>
    <xf numFmtId="0" fontId="38" fillId="0" borderId="9" xfId="6" applyBorder="1" applyAlignment="1">
      <alignment horizontal="center" vertical="top" wrapText="1"/>
    </xf>
    <xf numFmtId="0" fontId="38" fillId="0" borderId="9" xfId="6" applyBorder="1" applyAlignment="1">
      <alignment vertical="top" wrapText="1"/>
    </xf>
    <xf numFmtId="0" fontId="61" fillId="0" borderId="9" xfId="6" applyFont="1" applyBorder="1" applyAlignment="1">
      <alignment vertical="top" wrapText="1"/>
    </xf>
    <xf numFmtId="2" fontId="38" fillId="0" borderId="9" xfId="6" applyNumberFormat="1" applyBorder="1" applyAlignment="1">
      <alignment horizontal="right" vertical="top"/>
    </xf>
    <xf numFmtId="2" fontId="38" fillId="0" borderId="9" xfId="6" applyNumberFormat="1" applyBorder="1" applyAlignment="1">
      <alignment horizontal="center" vertical="top"/>
    </xf>
    <xf numFmtId="0" fontId="38" fillId="0" borderId="0" xfId="6" applyAlignment="1">
      <alignment vertical="top"/>
    </xf>
    <xf numFmtId="2" fontId="38" fillId="0" borderId="9" xfId="6" applyNumberFormat="1" applyBorder="1" applyAlignment="1">
      <alignment horizontal="right" vertical="top" wrapText="1"/>
    </xf>
    <xf numFmtId="2" fontId="38" fillId="0" borderId="9" xfId="6" applyNumberFormat="1" applyBorder="1" applyAlignment="1">
      <alignment horizontal="center" vertical="top" wrapText="1"/>
    </xf>
    <xf numFmtId="9" fontId="38" fillId="0" borderId="0" xfId="6" applyNumberFormat="1" applyAlignment="1">
      <alignment vertical="top"/>
    </xf>
    <xf numFmtId="2" fontId="59" fillId="5" borderId="9" xfId="6" applyNumberFormat="1" applyFont="1" applyFill="1" applyBorder="1" applyAlignment="1">
      <alignment horizontal="right" vertical="center" wrapText="1"/>
    </xf>
    <xf numFmtId="2" fontId="59" fillId="5" borderId="9" xfId="6" applyNumberFormat="1" applyFont="1" applyFill="1" applyBorder="1" applyAlignment="1">
      <alignment horizontal="center" vertical="center" wrapText="1"/>
    </xf>
    <xf numFmtId="2" fontId="38" fillId="0" borderId="9" xfId="6" applyNumberFormat="1" applyBorder="1" applyAlignment="1">
      <alignment horizontal="right"/>
    </xf>
    <xf numFmtId="2" fontId="38" fillId="0" borderId="9" xfId="6" applyNumberFormat="1" applyBorder="1" applyAlignment="1">
      <alignment horizontal="center"/>
    </xf>
    <xf numFmtId="0" fontId="38" fillId="0" borderId="9" xfId="6" applyBorder="1" applyAlignment="1">
      <alignment wrapText="1"/>
    </xf>
    <xf numFmtId="164" fontId="38" fillId="0" borderId="9" xfId="6" applyNumberFormat="1" applyBorder="1" applyAlignment="1">
      <alignment horizontal="right" vertical="top" wrapText="1"/>
    </xf>
    <xf numFmtId="164" fontId="38" fillId="0" borderId="9" xfId="6" applyNumberFormat="1" applyBorder="1" applyAlignment="1">
      <alignment horizontal="center" vertical="top" wrapText="1"/>
    </xf>
    <xf numFmtId="14" fontId="59" fillId="5" borderId="9" xfId="6" applyNumberFormat="1" applyFont="1" applyFill="1" applyBorder="1" applyAlignment="1">
      <alignment horizontal="right" vertical="center" wrapText="1"/>
    </xf>
    <xf numFmtId="168" fontId="38" fillId="0" borderId="9" xfId="6" applyNumberFormat="1" applyBorder="1" applyAlignment="1">
      <alignment horizontal="right" vertical="top" wrapText="1"/>
    </xf>
    <xf numFmtId="168" fontId="38" fillId="0" borderId="9" xfId="6" applyNumberFormat="1" applyBorder="1" applyAlignment="1">
      <alignment horizontal="center" vertical="top" wrapText="1"/>
    </xf>
    <xf numFmtId="0" fontId="38" fillId="0" borderId="9" xfId="6" applyBorder="1" applyAlignment="1">
      <alignment vertical="top"/>
    </xf>
    <xf numFmtId="168" fontId="38" fillId="0" borderId="9" xfId="6" applyNumberFormat="1" applyBorder="1" applyAlignment="1">
      <alignment horizontal="right" vertical="top"/>
    </xf>
    <xf numFmtId="168" fontId="38" fillId="0" borderId="9" xfId="6" applyNumberFormat="1" applyBorder="1" applyAlignment="1">
      <alignment horizontal="center" vertical="top"/>
    </xf>
    <xf numFmtId="3" fontId="38" fillId="0" borderId="9" xfId="6" applyNumberFormat="1" applyBorder="1" applyAlignment="1">
      <alignment horizontal="right" vertical="top" wrapText="1"/>
    </xf>
    <xf numFmtId="3" fontId="38" fillId="0" borderId="9" xfId="6" applyNumberFormat="1" applyBorder="1" applyAlignment="1">
      <alignment horizontal="center" vertical="top" wrapText="1"/>
    </xf>
    <xf numFmtId="4" fontId="36" fillId="0" borderId="9" xfId="1" applyNumberFormat="1" applyFont="1" applyBorder="1" applyAlignment="1">
      <alignment horizontal="right" vertical="top" wrapText="1"/>
    </xf>
    <xf numFmtId="9" fontId="36" fillId="0" borderId="9" xfId="1" applyFont="1" applyBorder="1" applyAlignment="1">
      <alignment horizontal="center" vertical="top" wrapText="1"/>
    </xf>
    <xf numFmtId="4" fontId="36" fillId="0" borderId="9" xfId="1" applyNumberFormat="1" applyFont="1" applyBorder="1" applyAlignment="1">
      <alignment horizontal="center" vertical="top" wrapText="1"/>
    </xf>
    <xf numFmtId="0" fontId="38" fillId="0" borderId="9" xfId="6" applyBorder="1"/>
    <xf numFmtId="164" fontId="38" fillId="0" borderId="9" xfId="6" applyNumberFormat="1" applyBorder="1" applyAlignment="1">
      <alignment horizontal="right"/>
    </xf>
    <xf numFmtId="164" fontId="38" fillId="0" borderId="9" xfId="6" applyNumberFormat="1" applyBorder="1" applyAlignment="1">
      <alignment horizontal="center"/>
    </xf>
    <xf numFmtId="0" fontId="38" fillId="0" borderId="9" xfId="6" applyBorder="1" applyAlignment="1">
      <alignment horizontal="left" vertical="top" wrapText="1" indent="2"/>
    </xf>
    <xf numFmtId="0" fontId="18" fillId="0" borderId="9" xfId="0" applyFont="1" applyBorder="1" applyAlignment="1">
      <alignment horizontal="center" vertical="top" wrapText="1"/>
    </xf>
    <xf numFmtId="0" fontId="18" fillId="0" borderId="9" xfId="0" applyFont="1" applyBorder="1" applyAlignment="1">
      <alignment vertical="top" wrapText="1"/>
    </xf>
    <xf numFmtId="0" fontId="62" fillId="0" borderId="9" xfId="0" applyFont="1" applyBorder="1" applyAlignment="1">
      <alignment vertical="top" wrapText="1"/>
    </xf>
    <xf numFmtId="164" fontId="63" fillId="0" borderId="9" xfId="0" applyNumberFormat="1" applyFont="1" applyBorder="1" applyAlignment="1">
      <alignment vertical="top"/>
    </xf>
    <xf numFmtId="0" fontId="64" fillId="5" borderId="9" xfId="0" applyFont="1" applyFill="1" applyBorder="1" applyAlignment="1">
      <alignment horizontal="left" vertical="center"/>
    </xf>
    <xf numFmtId="0" fontId="64" fillId="5" borderId="9" xfId="0" applyFont="1" applyFill="1" applyBorder="1" applyAlignment="1">
      <alignment horizontal="center" vertical="center" wrapText="1"/>
    </xf>
    <xf numFmtId="14" fontId="59" fillId="5" borderId="9" xfId="0" applyNumberFormat="1" applyFont="1" applyFill="1" applyBorder="1" applyAlignment="1">
      <alignment horizontal="center" vertical="center" wrapText="1"/>
    </xf>
    <xf numFmtId="14" fontId="65" fillId="5" borderId="9" xfId="0" applyNumberFormat="1" applyFont="1" applyFill="1" applyBorder="1" applyAlignment="1">
      <alignment vertical="top" wrapText="1"/>
    </xf>
    <xf numFmtId="14" fontId="64" fillId="5" borderId="9" xfId="0" applyNumberFormat="1" applyFont="1" applyFill="1" applyBorder="1" applyAlignment="1">
      <alignment horizontal="center" vertical="top" wrapText="1"/>
    </xf>
    <xf numFmtId="164" fontId="36" fillId="0" borderId="9" xfId="0" applyNumberFormat="1" applyFont="1" applyBorder="1"/>
    <xf numFmtId="0" fontId="18" fillId="0" borderId="9" xfId="0" applyFont="1" applyBorder="1"/>
    <xf numFmtId="9" fontId="36" fillId="0" borderId="9" xfId="1" applyFont="1" applyBorder="1" applyAlignment="1">
      <alignment horizontal="right" vertical="center"/>
    </xf>
    <xf numFmtId="9" fontId="63" fillId="0" borderId="9" xfId="1" applyFont="1" applyBorder="1" applyAlignment="1">
      <alignment vertical="top"/>
    </xf>
    <xf numFmtId="0" fontId="12" fillId="0" borderId="9" xfId="0" applyFont="1" applyBorder="1"/>
    <xf numFmtId="0" fontId="67" fillId="0" borderId="0" xfId="3" applyFont="1"/>
    <xf numFmtId="0" fontId="68" fillId="0" borderId="0" xfId="3" applyFont="1"/>
    <xf numFmtId="0" fontId="69" fillId="0" borderId="0" xfId="3" applyFont="1"/>
    <xf numFmtId="0" fontId="70" fillId="0" borderId="0" xfId="3" applyFont="1" applyAlignment="1">
      <alignment vertical="center"/>
    </xf>
    <xf numFmtId="0" fontId="71" fillId="0" borderId="0" xfId="3" applyFont="1" applyAlignment="1">
      <alignment horizontal="center"/>
    </xf>
    <xf numFmtId="0" fontId="72" fillId="5" borderId="18" xfId="3" applyFont="1" applyFill="1" applyBorder="1" applyAlignment="1">
      <alignment horizontal="center" vertical="center" wrapText="1"/>
    </xf>
    <xf numFmtId="1" fontId="72" fillId="5" borderId="18" xfId="3" applyNumberFormat="1" applyFont="1" applyFill="1" applyBorder="1" applyAlignment="1">
      <alignment horizontal="center" vertical="center" wrapText="1"/>
    </xf>
    <xf numFmtId="1" fontId="73" fillId="5" borderId="18" xfId="3" applyNumberFormat="1" applyFont="1" applyFill="1" applyBorder="1" applyAlignment="1">
      <alignment horizontal="center" vertical="center" wrapText="1"/>
    </xf>
    <xf numFmtId="14" fontId="72" fillId="5" borderId="18" xfId="3" applyNumberFormat="1" applyFont="1" applyFill="1" applyBorder="1" applyAlignment="1">
      <alignment horizontal="center" vertical="top" wrapText="1"/>
    </xf>
    <xf numFmtId="0" fontId="72" fillId="0" borderId="18" xfId="3" applyFont="1" applyBorder="1" applyAlignment="1">
      <alignment horizontal="center" vertical="center" wrapText="1"/>
    </xf>
    <xf numFmtId="1" fontId="72" fillId="0" borderId="18" xfId="3" applyNumberFormat="1" applyFont="1" applyBorder="1" applyAlignment="1">
      <alignment horizontal="center" vertical="center" wrapText="1"/>
    </xf>
    <xf numFmtId="1" fontId="73" fillId="0" borderId="18" xfId="3" applyNumberFormat="1" applyFont="1" applyBorder="1" applyAlignment="1">
      <alignment horizontal="center" vertical="center" wrapText="1"/>
    </xf>
    <xf numFmtId="14" fontId="72" fillId="0" borderId="18" xfId="3" applyNumberFormat="1" applyFont="1" applyBorder="1" applyAlignment="1">
      <alignment horizontal="center" vertical="top" wrapText="1"/>
    </xf>
    <xf numFmtId="0" fontId="72" fillId="5" borderId="18" xfId="3" applyFont="1" applyFill="1" applyBorder="1" applyAlignment="1">
      <alignment horizontal="left" vertical="center"/>
    </xf>
    <xf numFmtId="14" fontId="72" fillId="5" borderId="18" xfId="3" applyNumberFormat="1" applyFont="1" applyFill="1" applyBorder="1" applyAlignment="1">
      <alignment horizontal="center" vertical="center" wrapText="1"/>
    </xf>
    <xf numFmtId="14" fontId="73" fillId="5" borderId="18" xfId="3" applyNumberFormat="1" applyFont="1" applyFill="1" applyBorder="1" applyAlignment="1">
      <alignment vertical="center" wrapText="1"/>
    </xf>
    <xf numFmtId="0" fontId="69" fillId="0" borderId="18" xfId="3" applyFont="1" applyBorder="1" applyAlignment="1">
      <alignment horizontal="center" vertical="top" wrapText="1"/>
    </xf>
    <xf numFmtId="0" fontId="69" fillId="0" borderId="18" xfId="3" applyFont="1" applyBorder="1" applyAlignment="1">
      <alignment vertical="top" wrapText="1"/>
    </xf>
    <xf numFmtId="0" fontId="74" fillId="0" borderId="18" xfId="3" applyFont="1" applyBorder="1" applyAlignment="1">
      <alignment vertical="top" wrapText="1"/>
    </xf>
    <xf numFmtId="2" fontId="69" fillId="0" borderId="18" xfId="3" applyNumberFormat="1" applyFont="1" applyBorder="1" applyAlignment="1">
      <alignment horizontal="left" vertical="top" indent="2"/>
    </xf>
    <xf numFmtId="2" fontId="68" fillId="0" borderId="18" xfId="3" applyNumberFormat="1" applyFont="1" applyBorder="1" applyAlignment="1">
      <alignment vertical="top"/>
    </xf>
    <xf numFmtId="0" fontId="67" fillId="0" borderId="0" xfId="3" applyFont="1" applyAlignment="1">
      <alignment vertical="top"/>
    </xf>
    <xf numFmtId="0" fontId="74" fillId="0" borderId="71" xfId="3" applyFont="1" applyBorder="1" applyAlignment="1">
      <alignment vertical="top" wrapText="1"/>
    </xf>
    <xf numFmtId="2" fontId="69" fillId="0" borderId="18" xfId="3" applyNumberFormat="1" applyFont="1" applyBorder="1" applyAlignment="1">
      <alignment horizontal="left" vertical="top" wrapText="1" indent="2"/>
    </xf>
    <xf numFmtId="2" fontId="68" fillId="0" borderId="18" xfId="3" applyNumberFormat="1" applyFont="1" applyBorder="1" applyAlignment="1">
      <alignment vertical="top" wrapText="1"/>
    </xf>
    <xf numFmtId="9" fontId="75" fillId="7" borderId="0" xfId="3" applyNumberFormat="1" applyFont="1" applyFill="1" applyAlignment="1">
      <alignment vertical="top"/>
    </xf>
    <xf numFmtId="2" fontId="72" fillId="5" borderId="18" xfId="3" applyNumberFormat="1" applyFont="1" applyFill="1" applyBorder="1" applyAlignment="1">
      <alignment horizontal="left" vertical="center" wrapText="1" indent="2"/>
    </xf>
    <xf numFmtId="2" fontId="73" fillId="5" borderId="18" xfId="3" applyNumberFormat="1" applyFont="1" applyFill="1" applyBorder="1" applyAlignment="1">
      <alignment vertical="top" wrapText="1"/>
    </xf>
    <xf numFmtId="2" fontId="67" fillId="0" borderId="18" xfId="3" applyNumberFormat="1" applyFont="1" applyBorder="1" applyAlignment="1">
      <alignment horizontal="left" indent="2"/>
    </xf>
    <xf numFmtId="0" fontId="69" fillId="0" borderId="18" xfId="3" applyFont="1" applyBorder="1" applyAlignment="1">
      <alignment wrapText="1"/>
    </xf>
    <xf numFmtId="164" fontId="69" fillId="0" borderId="18" xfId="3" applyNumberFormat="1" applyFont="1" applyBorder="1" applyAlignment="1">
      <alignment horizontal="left" vertical="top" wrapText="1" indent="2"/>
    </xf>
    <xf numFmtId="164" fontId="68" fillId="0" borderId="18" xfId="3" applyNumberFormat="1" applyFont="1" applyBorder="1" applyAlignment="1">
      <alignment vertical="top" wrapText="1"/>
    </xf>
    <xf numFmtId="14" fontId="72" fillId="5" borderId="18" xfId="3" applyNumberFormat="1" applyFont="1" applyFill="1" applyBorder="1" applyAlignment="1">
      <alignment horizontal="left" vertical="center" wrapText="1" indent="2"/>
    </xf>
    <xf numFmtId="14" fontId="73" fillId="5" borderId="18" xfId="3" applyNumberFormat="1" applyFont="1" applyFill="1" applyBorder="1" applyAlignment="1">
      <alignment vertical="top" wrapText="1"/>
    </xf>
    <xf numFmtId="168" fontId="69" fillId="0" borderId="18" xfId="3" applyNumberFormat="1" applyFont="1" applyBorder="1" applyAlignment="1">
      <alignment horizontal="left" vertical="top" wrapText="1" indent="2"/>
    </xf>
    <xf numFmtId="168" fontId="68" fillId="0" borderId="18" xfId="3" applyNumberFormat="1" applyFont="1" applyBorder="1" applyAlignment="1">
      <alignment vertical="top" wrapText="1"/>
    </xf>
    <xf numFmtId="0" fontId="69" fillId="0" borderId="18" xfId="3" applyFont="1" applyBorder="1" applyAlignment="1">
      <alignment vertical="top"/>
    </xf>
    <xf numFmtId="168" fontId="69" fillId="0" borderId="18" xfId="3" applyNumberFormat="1" applyFont="1" applyBorder="1" applyAlignment="1">
      <alignment horizontal="left" vertical="top" indent="2"/>
    </xf>
    <xf numFmtId="168" fontId="68" fillId="0" borderId="18" xfId="3" applyNumberFormat="1" applyFont="1" applyBorder="1" applyAlignment="1">
      <alignment vertical="top"/>
    </xf>
    <xf numFmtId="3" fontId="67" fillId="0" borderId="18" xfId="3" applyNumberFormat="1" applyFont="1" applyBorder="1" applyAlignment="1">
      <alignment horizontal="left" vertical="top" wrapText="1"/>
    </xf>
    <xf numFmtId="3" fontId="68" fillId="0" borderId="18" xfId="3" applyNumberFormat="1" applyFont="1" applyBorder="1" applyAlignment="1">
      <alignment vertical="top" wrapText="1"/>
    </xf>
    <xf numFmtId="167" fontId="67" fillId="0" borderId="18" xfId="3" applyNumberFormat="1" applyFont="1" applyBorder="1" applyAlignment="1">
      <alignment horizontal="left" vertical="top" wrapText="1" indent="2"/>
    </xf>
    <xf numFmtId="167" fontId="68" fillId="0" borderId="18" xfId="3" applyNumberFormat="1" applyFont="1" applyBorder="1" applyAlignment="1">
      <alignment vertical="top" wrapText="1"/>
    </xf>
    <xf numFmtId="14" fontId="76" fillId="5" borderId="18" xfId="3" applyNumberFormat="1" applyFont="1" applyFill="1" applyBorder="1" applyAlignment="1">
      <alignment horizontal="center" vertical="center" wrapText="1"/>
    </xf>
    <xf numFmtId="0" fontId="69" fillId="0" borderId="18" xfId="3" applyFont="1" applyBorder="1"/>
    <xf numFmtId="164" fontId="67" fillId="0" borderId="18" xfId="3" applyNumberFormat="1" applyFont="1" applyBorder="1"/>
    <xf numFmtId="164" fontId="68" fillId="0" borderId="18" xfId="3" applyNumberFormat="1" applyFont="1" applyBorder="1" applyAlignment="1">
      <alignment vertical="top"/>
    </xf>
    <xf numFmtId="0" fontId="69" fillId="0" borderId="18" xfId="3" applyFont="1" applyBorder="1" applyAlignment="1">
      <alignment horizontal="left" vertical="top" wrapText="1" indent="2"/>
    </xf>
    <xf numFmtId="9" fontId="67" fillId="0" borderId="18" xfId="5" applyFont="1" applyBorder="1" applyAlignment="1">
      <alignment horizontal="right" vertical="center"/>
    </xf>
    <xf numFmtId="9" fontId="68" fillId="0" borderId="18" xfId="5" applyFont="1" applyBorder="1" applyAlignment="1">
      <alignment vertical="top"/>
    </xf>
    <xf numFmtId="0" fontId="36" fillId="0" borderId="9" xfId="3" applyBorder="1"/>
    <xf numFmtId="0" fontId="5" fillId="4" borderId="9" xfId="2" applyFont="1" applyFill="1" applyBorder="1" applyProtection="1">
      <protection locked="0"/>
    </xf>
    <xf numFmtId="0" fontId="13" fillId="6" borderId="9" xfId="0" applyFont="1" applyFill="1" applyBorder="1" applyAlignment="1">
      <alignment horizontal="center" vertical="center"/>
    </xf>
    <xf numFmtId="2" fontId="78" fillId="7" borderId="9" xfId="6" applyNumberFormat="1" applyFont="1" applyFill="1" applyBorder="1" applyAlignment="1">
      <alignment horizontal="right" vertical="top" wrapText="1"/>
    </xf>
    <xf numFmtId="168" fontId="78" fillId="7" borderId="9" xfId="6" applyNumberFormat="1" applyFont="1" applyFill="1" applyBorder="1" applyAlignment="1">
      <alignment horizontal="right" vertical="top"/>
    </xf>
    <xf numFmtId="2" fontId="71" fillId="7" borderId="18" xfId="3" applyNumberFormat="1" applyFont="1" applyFill="1" applyBorder="1" applyAlignment="1">
      <alignment horizontal="left" vertical="top" wrapText="1" indent="2"/>
    </xf>
    <xf numFmtId="168" fontId="71" fillId="7" borderId="18" xfId="3" applyNumberFormat="1" applyFont="1" applyFill="1" applyBorder="1" applyAlignment="1">
      <alignment horizontal="left" vertical="top" indent="2"/>
    </xf>
    <xf numFmtId="0" fontId="42" fillId="0" borderId="9" xfId="2" applyFont="1" applyBorder="1" applyAlignment="1" applyProtection="1">
      <alignment horizontal="left" vertical="center" wrapText="1"/>
      <protection locked="0"/>
    </xf>
    <xf numFmtId="164" fontId="42" fillId="0" borderId="9" xfId="2" applyNumberFormat="1" applyFont="1" applyBorder="1" applyAlignment="1" applyProtection="1">
      <alignment horizontal="center" vertical="center" wrapText="1"/>
      <protection locked="0"/>
    </xf>
    <xf numFmtId="165" fontId="42" fillId="0" borderId="9" xfId="2" applyNumberFormat="1" applyFont="1" applyBorder="1" applyAlignment="1" applyProtection="1">
      <alignment horizontal="center" vertical="center" wrapText="1"/>
      <protection locked="0"/>
    </xf>
    <xf numFmtId="0" fontId="42" fillId="0" borderId="9" xfId="2" applyFont="1" applyBorder="1" applyAlignment="1" applyProtection="1">
      <alignment horizontal="left" vertical="top" wrapText="1"/>
      <protection locked="0"/>
    </xf>
    <xf numFmtId="0" fontId="12" fillId="0" borderId="9" xfId="2" applyFont="1" applyBorder="1" applyAlignment="1" applyProtection="1">
      <alignment horizontal="left" vertical="top" wrapText="1"/>
      <protection locked="0"/>
    </xf>
    <xf numFmtId="0" fontId="9" fillId="0" borderId="9" xfId="2" applyFont="1" applyBorder="1" applyAlignment="1" applyProtection="1">
      <alignment horizontal="center" vertical="center" wrapText="1"/>
      <protection locked="0"/>
    </xf>
    <xf numFmtId="0" fontId="15" fillId="0" borderId="11" xfId="0" applyFont="1" applyBorder="1" applyAlignment="1">
      <alignment vertical="center" wrapText="1"/>
    </xf>
    <xf numFmtId="3" fontId="15" fillId="0" borderId="11" xfId="0" applyNumberFormat="1" applyFont="1" applyBorder="1" applyAlignment="1">
      <alignment horizontal="right" vertical="center" wrapText="1"/>
    </xf>
    <xf numFmtId="9" fontId="12" fillId="0" borderId="11" xfId="1" applyFont="1" applyFill="1" applyBorder="1" applyAlignment="1">
      <alignment vertical="center"/>
    </xf>
    <xf numFmtId="0" fontId="13" fillId="6" borderId="34" xfId="0" applyFont="1" applyFill="1" applyBorder="1" applyAlignment="1">
      <alignment horizontal="center" vertical="center"/>
    </xf>
    <xf numFmtId="0" fontId="13" fillId="5" borderId="34" xfId="0" applyFont="1" applyFill="1" applyBorder="1" applyAlignment="1">
      <alignment horizontal="center" vertical="top" wrapText="1"/>
    </xf>
    <xf numFmtId="0" fontId="14" fillId="2" borderId="34" xfId="0" applyFont="1" applyFill="1" applyBorder="1" applyAlignment="1">
      <alignment vertical="center" wrapText="1"/>
    </xf>
    <xf numFmtId="164" fontId="14" fillId="2" borderId="34" xfId="0" applyNumberFormat="1" applyFont="1" applyFill="1" applyBorder="1" applyAlignment="1" applyProtection="1">
      <alignment horizontal="right" vertical="center" wrapText="1"/>
      <protection locked="0"/>
    </xf>
    <xf numFmtId="9" fontId="12" fillId="0" borderId="34" xfId="1" applyFont="1" applyBorder="1" applyAlignment="1">
      <alignment vertical="center"/>
    </xf>
    <xf numFmtId="0" fontId="15" fillId="5" borderId="34" xfId="0" applyFont="1" applyFill="1" applyBorder="1" applyAlignment="1">
      <alignment vertical="center" wrapText="1"/>
    </xf>
    <xf numFmtId="3" fontId="15" fillId="5" borderId="34" xfId="0" applyNumberFormat="1" applyFont="1" applyFill="1" applyBorder="1" applyAlignment="1">
      <alignment horizontal="right" vertical="center" wrapText="1"/>
    </xf>
    <xf numFmtId="9" fontId="13" fillId="5" borderId="34" xfId="1" applyFont="1" applyFill="1" applyBorder="1" applyAlignment="1">
      <alignment vertical="center"/>
    </xf>
    <xf numFmtId="9" fontId="12" fillId="0" borderId="34" xfId="0" applyNumberFormat="1" applyFont="1" applyBorder="1" applyAlignment="1">
      <alignment horizontal="right" vertical="center" wrapText="1"/>
    </xf>
    <xf numFmtId="9" fontId="12" fillId="0" borderId="34" xfId="1" applyFont="1" applyFill="1" applyBorder="1" applyAlignment="1">
      <alignment vertical="center"/>
    </xf>
    <xf numFmtId="164" fontId="16" fillId="0" borderId="34" xfId="0" applyNumberFormat="1" applyFont="1" applyBorder="1" applyAlignment="1" applyProtection="1">
      <alignment vertical="center"/>
      <protection locked="0"/>
    </xf>
    <xf numFmtId="9" fontId="12" fillId="5" borderId="34" xfId="1" applyFont="1" applyFill="1" applyBorder="1" applyAlignment="1">
      <alignment vertical="center"/>
    </xf>
    <xf numFmtId="164" fontId="14" fillId="8" borderId="34" xfId="0" applyNumberFormat="1" applyFont="1" applyFill="1" applyBorder="1" applyAlignment="1" applyProtection="1">
      <alignment horizontal="right" vertical="center" wrapText="1"/>
      <protection locked="0"/>
    </xf>
    <xf numFmtId="9" fontId="12" fillId="8" borderId="34" xfId="1" applyFont="1" applyFill="1" applyBorder="1" applyAlignment="1">
      <alignment vertical="center"/>
    </xf>
    <xf numFmtId="0" fontId="18" fillId="0" borderId="0" xfId="0" applyFont="1" applyAlignment="1">
      <alignment vertical="top"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18" fillId="0" borderId="10" xfId="0" applyFont="1" applyBorder="1"/>
    <xf numFmtId="164" fontId="63" fillId="0" borderId="10" xfId="0" applyNumberFormat="1" applyFont="1" applyBorder="1" applyAlignment="1">
      <alignment vertical="top"/>
    </xf>
    <xf numFmtId="0" fontId="36" fillId="0" borderId="9" xfId="6" applyFont="1" applyBorder="1" applyAlignment="1">
      <alignment vertical="top" wrapText="1"/>
    </xf>
    <xf numFmtId="0" fontId="36" fillId="0" borderId="9" xfId="6" applyFont="1" applyBorder="1" applyAlignment="1">
      <alignment vertical="top"/>
    </xf>
    <xf numFmtId="2" fontId="38" fillId="13" borderId="9" xfId="6" applyNumberFormat="1" applyFill="1" applyBorder="1" applyAlignment="1">
      <alignment horizontal="right" vertical="top" wrapText="1"/>
    </xf>
    <xf numFmtId="0" fontId="12" fillId="0" borderId="9" xfId="0" applyFont="1" applyBorder="1" applyAlignment="1">
      <alignment vertical="top" wrapText="1"/>
    </xf>
    <xf numFmtId="3" fontId="12" fillId="0" borderId="9" xfId="0" applyNumberFormat="1" applyFont="1" applyBorder="1" applyAlignment="1">
      <alignment horizontal="right" vertical="top"/>
    </xf>
    <xf numFmtId="164" fontId="12" fillId="0" borderId="9" xfId="0" applyNumberFormat="1" applyFont="1" applyBorder="1" applyAlignment="1">
      <alignment horizontal="right" vertical="top"/>
    </xf>
    <xf numFmtId="0" fontId="12" fillId="0" borderId="9" xfId="0" applyFont="1" applyBorder="1" applyAlignment="1">
      <alignment horizontal="right" vertical="top"/>
    </xf>
    <xf numFmtId="2" fontId="12" fillId="0" borderId="9" xfId="0" applyNumberFormat="1" applyFont="1" applyBorder="1" applyAlignment="1">
      <alignment horizontal="right" vertical="top"/>
    </xf>
    <xf numFmtId="168" fontId="12" fillId="0" borderId="9" xfId="0" applyNumberFormat="1" applyFont="1" applyBorder="1" applyAlignment="1">
      <alignment horizontal="right" vertical="top"/>
    </xf>
    <xf numFmtId="0" fontId="36" fillId="0" borderId="9" xfId="6" applyFont="1" applyBorder="1" applyAlignment="1">
      <alignment horizontal="left" vertical="top" wrapText="1"/>
    </xf>
    <xf numFmtId="0" fontId="18" fillId="0" borderId="9" xfId="0" applyFont="1" applyBorder="1" applyAlignment="1">
      <alignment vertical="top"/>
    </xf>
    <xf numFmtId="0" fontId="81" fillId="0" borderId="80" xfId="0" applyFont="1" applyBorder="1"/>
    <xf numFmtId="0" fontId="81" fillId="0" borderId="0" xfId="0" applyFont="1"/>
    <xf numFmtId="0" fontId="81" fillId="5" borderId="10" xfId="0" applyFont="1" applyFill="1" applyBorder="1"/>
    <xf numFmtId="0" fontId="81" fillId="0" borderId="81" xfId="0" applyFont="1" applyBorder="1"/>
    <xf numFmtId="164" fontId="36" fillId="0" borderId="10" xfId="0" applyNumberFormat="1" applyFont="1" applyBorder="1" applyAlignment="1">
      <alignment horizontal="right"/>
    </xf>
    <xf numFmtId="0" fontId="7" fillId="4" borderId="0" xfId="2" applyFont="1" applyFill="1" applyAlignment="1" applyProtection="1">
      <alignment vertical="top"/>
      <protection locked="0"/>
    </xf>
    <xf numFmtId="3" fontId="84" fillId="8" borderId="9" xfId="1" applyNumberFormat="1" applyFont="1" applyFill="1" applyBorder="1" applyAlignment="1">
      <alignment horizontal="center" vertical="top"/>
    </xf>
    <xf numFmtId="3" fontId="84" fillId="0" borderId="9" xfId="0" applyNumberFormat="1" applyFont="1" applyBorder="1" applyAlignment="1">
      <alignment horizontal="center" vertical="top"/>
    </xf>
    <xf numFmtId="49" fontId="59" fillId="5" borderId="9" xfId="6" applyNumberFormat="1" applyFont="1" applyFill="1" applyBorder="1" applyAlignment="1">
      <alignment horizontal="center" vertical="top" wrapText="1"/>
    </xf>
    <xf numFmtId="0" fontId="36" fillId="0" borderId="0" xfId="6" applyFont="1"/>
    <xf numFmtId="0" fontId="54" fillId="0" borderId="0" xfId="6" applyFont="1"/>
    <xf numFmtId="3" fontId="80" fillId="0" borderId="0" xfId="6" applyNumberFormat="1" applyFont="1" applyAlignment="1">
      <alignment horizontal="center" vertical="top"/>
    </xf>
    <xf numFmtId="0" fontId="36" fillId="0" borderId="9" xfId="6" applyFont="1" applyBorder="1" applyAlignment="1">
      <alignment horizontal="left" vertical="top"/>
    </xf>
    <xf numFmtId="0" fontId="29" fillId="5" borderId="9" xfId="2" applyFont="1" applyFill="1" applyBorder="1" applyAlignment="1">
      <alignment horizontal="center" vertical="top" wrapText="1"/>
    </xf>
    <xf numFmtId="0" fontId="54" fillId="5" borderId="9" xfId="2" applyFont="1" applyFill="1" applyBorder="1" applyAlignment="1">
      <alignment horizontal="center" vertical="top" wrapText="1"/>
    </xf>
    <xf numFmtId="166" fontId="42" fillId="0" borderId="9" xfId="2" applyNumberFormat="1" applyFont="1" applyBorder="1" applyAlignment="1">
      <alignment horizontal="center" vertical="center" wrapText="1"/>
    </xf>
    <xf numFmtId="9" fontId="42" fillId="0" borderId="9" xfId="1" applyFont="1" applyFill="1" applyBorder="1" applyAlignment="1" applyProtection="1">
      <alignment horizontal="center" vertical="center" wrapText="1"/>
    </xf>
    <xf numFmtId="165" fontId="42" fillId="0" borderId="9" xfId="2" applyNumberFormat="1" applyFont="1" applyBorder="1" applyAlignment="1">
      <alignment horizontal="center" vertical="center" wrapText="1"/>
    </xf>
    <xf numFmtId="164" fontId="5" fillId="5" borderId="9" xfId="2" applyNumberFormat="1" applyFont="1" applyFill="1" applyBorder="1" applyAlignment="1">
      <alignment horizontal="center" vertical="center" wrapText="1"/>
    </xf>
    <xf numFmtId="166" fontId="5" fillId="5" borderId="9" xfId="2" applyNumberFormat="1" applyFont="1" applyFill="1" applyBorder="1" applyAlignment="1">
      <alignment horizontal="center" vertical="center" wrapText="1"/>
    </xf>
    <xf numFmtId="0" fontId="4" fillId="4" borderId="0" xfId="2" applyFont="1" applyFill="1" applyAlignment="1">
      <alignment vertical="top"/>
    </xf>
    <xf numFmtId="0" fontId="4" fillId="0" borderId="0" xfId="2" applyFont="1"/>
    <xf numFmtId="0" fontId="4" fillId="4" borderId="0" xfId="2" applyFont="1" applyFill="1" applyAlignment="1">
      <alignment vertical="top" wrapText="1"/>
    </xf>
    <xf numFmtId="0" fontId="4" fillId="4" borderId="0" xfId="2" applyFont="1" applyFill="1" applyAlignment="1">
      <alignment horizontal="right" vertical="top"/>
    </xf>
    <xf numFmtId="3" fontId="79" fillId="4" borderId="0" xfId="2" applyNumberFormat="1" applyFont="1" applyFill="1" applyAlignment="1">
      <alignment horizontal="left" vertical="top"/>
    </xf>
    <xf numFmtId="0" fontId="5" fillId="4" borderId="0" xfId="2" applyFont="1" applyFill="1" applyAlignment="1">
      <alignment vertical="top"/>
    </xf>
    <xf numFmtId="0" fontId="10" fillId="0" borderId="0" xfId="2" applyFont="1" applyProtection="1">
      <protection locked="0"/>
    </xf>
    <xf numFmtId="164" fontId="85" fillId="5" borderId="9" xfId="2" applyNumberFormat="1" applyFont="1" applyFill="1" applyBorder="1" applyAlignment="1" applyProtection="1">
      <alignment horizontal="center" vertical="center" wrapText="1"/>
      <protection locked="0"/>
    </xf>
    <xf numFmtId="164" fontId="80" fillId="5" borderId="9" xfId="2" applyNumberFormat="1" applyFont="1" applyFill="1" applyBorder="1" applyAlignment="1" applyProtection="1">
      <alignment horizontal="center" vertical="center" wrapText="1"/>
      <protection locked="0"/>
    </xf>
    <xf numFmtId="0" fontId="12" fillId="0" borderId="0" xfId="0" applyFont="1" applyProtection="1">
      <protection hidden="1"/>
    </xf>
    <xf numFmtId="0" fontId="25" fillId="5" borderId="20" xfId="0" applyFont="1" applyFill="1" applyBorder="1" applyAlignment="1">
      <alignment horizontal="center" vertical="center" wrapText="1"/>
    </xf>
    <xf numFmtId="0" fontId="25" fillId="5" borderId="70" xfId="0" applyFont="1" applyFill="1" applyBorder="1" applyAlignment="1">
      <alignment horizontal="center" vertical="center" wrapText="1"/>
    </xf>
    <xf numFmtId="0" fontId="17" fillId="5" borderId="21" xfId="0" applyFont="1" applyFill="1" applyBorder="1" applyAlignment="1">
      <alignment horizontal="center" vertical="top" wrapText="1"/>
    </xf>
    <xf numFmtId="0" fontId="25" fillId="5" borderId="18" xfId="0" applyFont="1" applyFill="1" applyBorder="1" applyAlignment="1">
      <alignment horizontal="center" vertical="center" wrapText="1"/>
    </xf>
    <xf numFmtId="0" fontId="25" fillId="5" borderId="20" xfId="0" applyFont="1" applyFill="1" applyBorder="1" applyAlignment="1">
      <alignment horizontal="center" vertical="top" wrapText="1"/>
    </xf>
    <xf numFmtId="0" fontId="25" fillId="5" borderId="18" xfId="0" applyFont="1" applyFill="1" applyBorder="1" applyAlignment="1">
      <alignment horizontal="center" vertical="top" wrapText="1"/>
    </xf>
    <xf numFmtId="49" fontId="25" fillId="5" borderId="18" xfId="0" applyNumberFormat="1" applyFont="1" applyFill="1" applyBorder="1" applyAlignment="1">
      <alignment horizontal="center" vertical="top" wrapText="1"/>
    </xf>
    <xf numFmtId="0" fontId="25" fillId="5" borderId="20" xfId="3" applyFont="1" applyFill="1" applyBorder="1" applyAlignment="1">
      <alignment horizontal="center" vertical="center" wrapText="1"/>
    </xf>
    <xf numFmtId="0" fontId="25" fillId="5" borderId="70" xfId="3" applyFont="1" applyFill="1" applyBorder="1" applyAlignment="1">
      <alignment horizontal="center" vertical="center" wrapText="1"/>
    </xf>
    <xf numFmtId="0" fontId="86" fillId="4" borderId="16" xfId="2" applyFont="1" applyFill="1" applyBorder="1" applyProtection="1">
      <protection locked="0"/>
    </xf>
    <xf numFmtId="164" fontId="17" fillId="14" borderId="18" xfId="0" applyNumberFormat="1" applyFont="1" applyFill="1" applyBorder="1" applyAlignment="1">
      <alignment horizontal="right" vertical="center"/>
    </xf>
    <xf numFmtId="0" fontId="10" fillId="4" borderId="16" xfId="2" applyFont="1" applyFill="1" applyBorder="1" applyProtection="1">
      <protection locked="0"/>
    </xf>
    <xf numFmtId="0" fontId="41" fillId="5" borderId="28" xfId="2" applyFont="1" applyFill="1" applyBorder="1" applyAlignment="1" applyProtection="1">
      <alignment vertical="top" wrapText="1"/>
      <protection locked="0"/>
    </xf>
    <xf numFmtId="0" fontId="41" fillId="5" borderId="29" xfId="2" applyFont="1" applyFill="1" applyBorder="1" applyAlignment="1" applyProtection="1">
      <alignment vertical="top" wrapText="1"/>
      <protection locked="0"/>
    </xf>
    <xf numFmtId="0" fontId="41" fillId="5" borderId="30" xfId="2" applyFont="1" applyFill="1" applyBorder="1" applyAlignment="1" applyProtection="1">
      <alignment vertical="top" wrapText="1"/>
      <protection locked="0"/>
    </xf>
    <xf numFmtId="0" fontId="21" fillId="0" borderId="0" xfId="0" applyFont="1" applyAlignment="1">
      <alignment horizontal="left" vertical="center"/>
    </xf>
    <xf numFmtId="3" fontId="4" fillId="0" borderId="0" xfId="2" applyNumberFormat="1" applyFont="1" applyProtection="1">
      <protection locked="0"/>
    </xf>
    <xf numFmtId="0" fontId="0" fillId="0" borderId="0" xfId="0" applyProtection="1">
      <protection locked="0"/>
    </xf>
    <xf numFmtId="0" fontId="77" fillId="11" borderId="76" xfId="0" applyFont="1" applyFill="1" applyBorder="1" applyProtection="1">
      <protection locked="0"/>
    </xf>
    <xf numFmtId="4" fontId="10" fillId="0" borderId="0" xfId="2" applyNumberFormat="1" applyFont="1" applyProtection="1">
      <protection locked="0"/>
    </xf>
    <xf numFmtId="164" fontId="36" fillId="0" borderId="73" xfId="0" applyNumberFormat="1" applyFont="1" applyBorder="1" applyAlignment="1" applyProtection="1">
      <alignment horizontal="left" vertical="center"/>
      <protection locked="0"/>
    </xf>
    <xf numFmtId="0" fontId="0" fillId="12" borderId="75" xfId="0" applyFill="1" applyBorder="1" applyProtection="1">
      <protection locked="0"/>
    </xf>
    <xf numFmtId="0" fontId="0" fillId="0" borderId="75" xfId="0" applyBorder="1" applyProtection="1">
      <protection locked="0"/>
    </xf>
    <xf numFmtId="164" fontId="36" fillId="0" borderId="74" xfId="0" applyNumberFormat="1" applyFont="1" applyBorder="1" applyAlignment="1" applyProtection="1">
      <alignment horizontal="left" vertical="center"/>
      <protection locked="0"/>
    </xf>
    <xf numFmtId="9" fontId="4" fillId="0" borderId="0" xfId="2" applyNumberFormat="1" applyFont="1" applyAlignment="1" applyProtection="1">
      <alignment horizontal="left" vertical="center"/>
      <protection locked="0"/>
    </xf>
    <xf numFmtId="9" fontId="4" fillId="0" borderId="0" xfId="2" applyNumberFormat="1" applyFont="1" applyProtection="1">
      <protection locked="0"/>
    </xf>
    <xf numFmtId="0" fontId="4" fillId="0" borderId="0" xfId="2" applyFont="1" applyAlignment="1" applyProtection="1">
      <alignment horizontal="right"/>
      <protection locked="0"/>
    </xf>
    <xf numFmtId="164" fontId="36" fillId="0" borderId="74" xfId="2" applyNumberFormat="1" applyFont="1" applyBorder="1" applyAlignment="1" applyProtection="1">
      <alignment horizontal="left" vertical="center"/>
      <protection locked="0"/>
    </xf>
    <xf numFmtId="0" fontId="0" fillId="12" borderId="86" xfId="0" applyFill="1" applyBorder="1"/>
    <xf numFmtId="0" fontId="0" fillId="0" borderId="86" xfId="0" applyBorder="1"/>
    <xf numFmtId="0" fontId="77" fillId="11" borderId="0" xfId="0" applyFont="1" applyFill="1"/>
    <xf numFmtId="0" fontId="4" fillId="0" borderId="0" xfId="2" applyFont="1" applyAlignment="1" applyProtection="1">
      <alignment horizontal="center"/>
      <protection locked="0"/>
    </xf>
    <xf numFmtId="0" fontId="21" fillId="7" borderId="0" xfId="0" applyFont="1" applyFill="1" applyAlignment="1">
      <alignment vertical="center"/>
    </xf>
    <xf numFmtId="0" fontId="45" fillId="0" borderId="57" xfId="7" applyFont="1" applyBorder="1" applyAlignment="1">
      <alignment horizontal="center" vertical="top"/>
    </xf>
    <xf numFmtId="0" fontId="45" fillId="0" borderId="33" xfId="7" applyFont="1" applyBorder="1" applyAlignment="1">
      <alignment vertical="top" wrapText="1"/>
    </xf>
    <xf numFmtId="0" fontId="0" fillId="0" borderId="0" xfId="0" applyAlignment="1">
      <alignment vertical="top"/>
    </xf>
    <xf numFmtId="0" fontId="87" fillId="0" borderId="0" xfId="9"/>
    <xf numFmtId="0" fontId="82" fillId="0" borderId="0" xfId="9" applyFont="1"/>
    <xf numFmtId="0" fontId="83" fillId="0" borderId="0" xfId="9" applyFont="1"/>
    <xf numFmtId="168" fontId="87" fillId="0" borderId="0" xfId="9" applyNumberFormat="1"/>
    <xf numFmtId="0" fontId="87" fillId="0" borderId="0" xfId="9" applyAlignment="1">
      <alignment horizontal="right"/>
    </xf>
    <xf numFmtId="3" fontId="88" fillId="15" borderId="0" xfId="3" applyNumberFormat="1" applyFont="1" applyFill="1"/>
    <xf numFmtId="0" fontId="12" fillId="0" borderId="87" xfId="0" applyFont="1" applyBorder="1" applyAlignment="1">
      <alignment vertical="top" wrapText="1"/>
    </xf>
    <xf numFmtId="0" fontId="12" fillId="0" borderId="87" xfId="0" applyFont="1" applyBorder="1"/>
    <xf numFmtId="164" fontId="12" fillId="0" borderId="87" xfId="0" applyNumberFormat="1" applyFont="1" applyBorder="1" applyAlignment="1">
      <alignment horizontal="right" vertical="top"/>
    </xf>
    <xf numFmtId="0" fontId="67" fillId="16" borderId="18" xfId="3" applyFont="1" applyFill="1" applyBorder="1"/>
    <xf numFmtId="164" fontId="36" fillId="16" borderId="18" xfId="0" applyNumberFormat="1" applyFont="1" applyFill="1" applyBorder="1"/>
    <xf numFmtId="9" fontId="67" fillId="16" borderId="18" xfId="1" applyFont="1" applyFill="1" applyBorder="1"/>
    <xf numFmtId="0" fontId="5" fillId="5" borderId="9" xfId="2" applyFont="1" applyFill="1" applyBorder="1" applyAlignment="1" applyProtection="1">
      <alignment horizontal="center" vertical="center"/>
      <protection locked="0"/>
    </xf>
    <xf numFmtId="0" fontId="8" fillId="5" borderId="9" xfId="2" applyFont="1" applyFill="1" applyBorder="1" applyAlignment="1" applyProtection="1">
      <alignment horizontal="center" vertical="top" wrapText="1"/>
      <protection locked="0"/>
    </xf>
    <xf numFmtId="0" fontId="12" fillId="0" borderId="28" xfId="2" applyFont="1" applyBorder="1" applyAlignment="1" applyProtection="1">
      <alignment horizontal="left" vertical="top" wrapText="1"/>
      <protection locked="0"/>
    </xf>
    <xf numFmtId="0" fontId="12" fillId="0" borderId="30" xfId="2" applyFont="1" applyBorder="1" applyAlignment="1" applyProtection="1">
      <alignment horizontal="left" vertical="top" wrapText="1"/>
      <protection locked="0"/>
    </xf>
    <xf numFmtId="0" fontId="29" fillId="5" borderId="9" xfId="2" applyFont="1" applyFill="1" applyBorder="1" applyAlignment="1" applyProtection="1">
      <alignment horizontal="center" vertical="top" wrapText="1"/>
      <protection locked="0"/>
    </xf>
    <xf numFmtId="0" fontId="79" fillId="0" borderId="0" xfId="2" applyFont="1" applyAlignment="1" applyProtection="1">
      <alignment horizontal="left" vertical="top" wrapText="1"/>
      <protection locked="0"/>
    </xf>
    <xf numFmtId="0" fontId="79" fillId="0" borderId="31" xfId="2" applyFont="1" applyBorder="1" applyAlignment="1" applyProtection="1">
      <alignment horizontal="left" vertical="top" wrapText="1"/>
      <protection locked="0"/>
    </xf>
    <xf numFmtId="0" fontId="79" fillId="0" borderId="31" xfId="2" applyFont="1" applyBorder="1" applyAlignment="1" applyProtection="1">
      <alignment horizontal="left" vertical="top"/>
      <protection locked="0"/>
    </xf>
    <xf numFmtId="0" fontId="79" fillId="0" borderId="0" xfId="2" applyFont="1" applyAlignment="1" applyProtection="1">
      <alignment horizontal="left" vertical="top"/>
      <protection locked="0"/>
    </xf>
    <xf numFmtId="0" fontId="29" fillId="5" borderId="82" xfId="2" applyFont="1" applyFill="1" applyBorder="1" applyAlignment="1" applyProtection="1">
      <alignment horizontal="center" vertical="top" wrapText="1"/>
      <protection locked="0"/>
    </xf>
    <xf numFmtId="0" fontId="29" fillId="5" borderId="83" xfId="2" applyFont="1" applyFill="1" applyBorder="1" applyAlignment="1" applyProtection="1">
      <alignment horizontal="center" vertical="top" wrapText="1"/>
      <protection locked="0"/>
    </xf>
    <xf numFmtId="0" fontId="29" fillId="5" borderId="84" xfId="2" applyFont="1" applyFill="1" applyBorder="1" applyAlignment="1" applyProtection="1">
      <alignment horizontal="center" vertical="top" wrapText="1"/>
      <protection locked="0"/>
    </xf>
    <xf numFmtId="0" fontId="29" fillId="5" borderId="85" xfId="2" applyFont="1" applyFill="1" applyBorder="1" applyAlignment="1" applyProtection="1">
      <alignment horizontal="center" vertical="top" wrapText="1"/>
      <protection locked="0"/>
    </xf>
    <xf numFmtId="0" fontId="42" fillId="0" borderId="28" xfId="2" applyFont="1" applyBorder="1" applyAlignment="1" applyProtection="1">
      <alignment horizontal="left" vertical="center" wrapText="1"/>
      <protection locked="0"/>
    </xf>
    <xf numFmtId="0" fontId="42" fillId="0" borderId="30" xfId="2" applyFont="1" applyBorder="1" applyAlignment="1" applyProtection="1">
      <alignment horizontal="left" vertical="center" wrapText="1"/>
      <protection locked="0"/>
    </xf>
    <xf numFmtId="0" fontId="80" fillId="5" borderId="9" xfId="2" applyFont="1" applyFill="1" applyBorder="1" applyAlignment="1" applyProtection="1">
      <alignment horizontal="center" vertical="center"/>
      <protection locked="0"/>
    </xf>
    <xf numFmtId="0" fontId="4" fillId="6" borderId="9" xfId="2" applyFont="1" applyFill="1" applyBorder="1" applyAlignment="1" applyProtection="1">
      <alignment horizontal="center"/>
      <protection locked="0"/>
    </xf>
    <xf numFmtId="0" fontId="41" fillId="5" borderId="28" xfId="2" applyFont="1" applyFill="1" applyBorder="1" applyAlignment="1" applyProtection="1">
      <alignment horizontal="center" vertical="top" wrapText="1"/>
      <protection locked="0"/>
    </xf>
    <xf numFmtId="0" fontId="41" fillId="5" borderId="29" xfId="2" applyFont="1" applyFill="1" applyBorder="1" applyAlignment="1" applyProtection="1">
      <alignment horizontal="center" vertical="top" wrapText="1"/>
      <protection locked="0"/>
    </xf>
    <xf numFmtId="0" fontId="41" fillId="5" borderId="30" xfId="2" applyFont="1" applyFill="1" applyBorder="1" applyAlignment="1" applyProtection="1">
      <alignment horizontal="center" vertical="top" wrapText="1"/>
      <protection locked="0"/>
    </xf>
    <xf numFmtId="0" fontId="17" fillId="0" borderId="21" xfId="0" applyFont="1" applyBorder="1" applyAlignment="1">
      <alignment horizontal="left" vertical="center" wrapText="1"/>
    </xf>
    <xf numFmtId="0" fontId="17" fillId="0" borderId="32" xfId="0" applyFont="1" applyBorder="1" applyAlignment="1">
      <alignment horizontal="left" vertical="center" wrapText="1"/>
    </xf>
    <xf numFmtId="0" fontId="17" fillId="0" borderId="33" xfId="0" applyFont="1" applyBorder="1" applyAlignment="1">
      <alignment horizontal="left" vertical="center" wrapText="1"/>
    </xf>
    <xf numFmtId="0" fontId="10" fillId="0" borderId="31" xfId="2" applyFont="1" applyBorder="1" applyAlignment="1" applyProtection="1">
      <alignment horizontal="left" vertical="top" wrapText="1"/>
      <protection locked="0"/>
    </xf>
    <xf numFmtId="0" fontId="18" fillId="10" borderId="72" xfId="0" applyFont="1" applyFill="1" applyBorder="1" applyAlignment="1">
      <alignment horizontal="left" vertical="top" wrapText="1"/>
    </xf>
    <xf numFmtId="0" fontId="15" fillId="0" borderId="70" xfId="0" applyFont="1" applyBorder="1" applyAlignment="1">
      <alignment horizontal="center" vertical="center" wrapText="1"/>
    </xf>
    <xf numFmtId="0" fontId="15" fillId="0" borderId="71" xfId="0" applyFont="1" applyBorder="1" applyAlignment="1">
      <alignment horizontal="center" vertical="center" wrapText="1"/>
    </xf>
    <xf numFmtId="0" fontId="15" fillId="0" borderId="55" xfId="0" applyFont="1" applyBorder="1" applyAlignment="1">
      <alignment horizontal="center" vertical="center" wrapText="1"/>
    </xf>
    <xf numFmtId="0" fontId="25" fillId="9" borderId="0" xfId="0" applyFont="1" applyFill="1" applyAlignment="1">
      <alignment horizontal="center" vertical="top"/>
    </xf>
    <xf numFmtId="0" fontId="15" fillId="0" borderId="18" xfId="0" applyFont="1" applyBorder="1" applyAlignment="1">
      <alignment horizontal="center" vertical="center" wrapText="1"/>
    </xf>
    <xf numFmtId="0" fontId="38" fillId="0" borderId="0" xfId="6" applyAlignment="1">
      <alignment horizontal="right" vertical="center" wrapText="1"/>
    </xf>
    <xf numFmtId="0" fontId="59" fillId="0" borderId="0" xfId="6" applyFont="1" applyAlignment="1">
      <alignment horizontal="center" vertical="center" wrapText="1"/>
    </xf>
    <xf numFmtId="0" fontId="18" fillId="10" borderId="72" xfId="3" applyFont="1" applyFill="1" applyBorder="1" applyAlignment="1">
      <alignment horizontal="left" vertical="top" wrapText="1"/>
    </xf>
    <xf numFmtId="0" fontId="37" fillId="5" borderId="0" xfId="3" applyFont="1" applyFill="1" applyAlignment="1">
      <alignment horizontal="center" vertical="center"/>
    </xf>
    <xf numFmtId="0" fontId="66" fillId="0" borderId="0" xfId="3" applyFont="1" applyAlignment="1">
      <alignment horizontal="right" vertical="center" wrapText="1"/>
    </xf>
    <xf numFmtId="0" fontId="70" fillId="0" borderId="0" xfId="3" applyFont="1" applyAlignment="1">
      <alignment horizontal="center" vertical="center" wrapText="1"/>
    </xf>
    <xf numFmtId="0" fontId="12" fillId="0" borderId="21" xfId="2" applyFont="1" applyBorder="1" applyAlignment="1" applyProtection="1">
      <alignment horizontal="center"/>
      <protection locked="0" hidden="1"/>
    </xf>
    <xf numFmtId="0" fontId="12" fillId="0" borderId="33" xfId="2" applyFont="1" applyBorder="1" applyAlignment="1" applyProtection="1">
      <alignment horizontal="center"/>
      <protection locked="0" hidden="1"/>
    </xf>
    <xf numFmtId="0" fontId="30" fillId="6" borderId="24" xfId="2" applyFont="1" applyFill="1" applyBorder="1" applyAlignment="1" applyProtection="1">
      <alignment horizontal="center" vertical="top" wrapText="1"/>
      <protection locked="0" hidden="1"/>
    </xf>
    <xf numFmtId="0" fontId="13" fillId="5" borderId="9" xfId="2" applyFont="1" applyFill="1" applyBorder="1" applyAlignment="1" applyProtection="1">
      <alignment horizontal="center" vertical="center" wrapText="1"/>
      <protection locked="0" hidden="1"/>
    </xf>
    <xf numFmtId="0" fontId="13" fillId="0" borderId="18" xfId="2" applyFont="1" applyBorder="1" applyAlignment="1" applyProtection="1">
      <alignment horizontal="center" vertical="top"/>
      <protection locked="0" hidden="1"/>
    </xf>
    <xf numFmtId="0" fontId="13" fillId="0" borderId="18" xfId="2" applyFont="1" applyBorder="1" applyAlignment="1" applyProtection="1">
      <alignment horizontal="center"/>
      <protection locked="0" hidden="1"/>
    </xf>
    <xf numFmtId="0" fontId="15" fillId="5" borderId="9" xfId="2" applyFont="1" applyFill="1" applyBorder="1" applyAlignment="1" applyProtection="1">
      <alignment horizontal="center"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5" fillId="0" borderId="2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35" fillId="6" borderId="34" xfId="0" applyFont="1" applyFill="1" applyBorder="1" applyAlignment="1">
      <alignment horizontal="left" vertical="center"/>
    </xf>
    <xf numFmtId="0" fontId="7" fillId="0" borderId="35" xfId="7" applyFont="1" applyBorder="1" applyAlignment="1">
      <alignment horizontal="center" vertical="center" wrapText="1"/>
    </xf>
    <xf numFmtId="0" fontId="7" fillId="0" borderId="36" xfId="7" applyFont="1" applyBorder="1" applyAlignment="1">
      <alignment horizontal="center" vertical="center" wrapText="1"/>
    </xf>
    <xf numFmtId="0" fontId="7" fillId="0" borderId="37" xfId="7" applyFont="1" applyBorder="1" applyAlignment="1">
      <alignment horizontal="center" vertical="center" wrapText="1"/>
    </xf>
    <xf numFmtId="0" fontId="45" fillId="0" borderId="38" xfId="7" applyFont="1" applyBorder="1" applyAlignment="1">
      <alignment horizontal="center" vertical="center"/>
    </xf>
    <xf numFmtId="0" fontId="45" fillId="0" borderId="44" xfId="7" applyFont="1" applyBorder="1" applyAlignment="1">
      <alignment horizontal="center" vertical="center"/>
    </xf>
    <xf numFmtId="0" fontId="45" fillId="0" borderId="47" xfId="7" applyFont="1" applyBorder="1" applyAlignment="1">
      <alignment horizontal="center" vertical="center"/>
    </xf>
    <xf numFmtId="0" fontId="45" fillId="0" borderId="39" xfId="7" applyFont="1" applyBorder="1" applyAlignment="1">
      <alignment vertical="center" wrapText="1"/>
    </xf>
    <xf numFmtId="0" fontId="45" fillId="0" borderId="45" xfId="7" applyFont="1" applyBorder="1" applyAlignment="1">
      <alignment vertical="center" wrapText="1"/>
    </xf>
    <xf numFmtId="0" fontId="45" fillId="0" borderId="48" xfId="7" applyFont="1" applyBorder="1" applyAlignment="1">
      <alignment vertical="center" wrapText="1"/>
    </xf>
    <xf numFmtId="0" fontId="45" fillId="0" borderId="40" xfId="7" applyFont="1" applyBorder="1" applyAlignment="1">
      <alignment horizontal="center" wrapText="1"/>
    </xf>
    <xf numFmtId="0" fontId="45" fillId="0" borderId="41" xfId="7" applyFont="1" applyBorder="1" applyAlignment="1">
      <alignment horizontal="center" wrapText="1"/>
    </xf>
    <xf numFmtId="0" fontId="45" fillId="0" borderId="42" xfId="7" applyFont="1" applyBorder="1" applyAlignment="1">
      <alignment horizontal="center" wrapText="1"/>
    </xf>
    <xf numFmtId="0" fontId="45" fillId="0" borderId="43" xfId="7" applyFont="1" applyBorder="1" applyAlignment="1">
      <alignment horizontal="center" wrapText="1"/>
    </xf>
    <xf numFmtId="0" fontId="45" fillId="0" borderId="21" xfId="7" applyFont="1" applyBorder="1" applyAlignment="1">
      <alignment horizontal="center" vertical="center"/>
    </xf>
    <xf numFmtId="0" fontId="45" fillId="0" borderId="33" xfId="7" applyFont="1" applyBorder="1" applyAlignment="1">
      <alignment horizontal="center" vertical="center"/>
    </xf>
    <xf numFmtId="0" fontId="45" fillId="0" borderId="21" xfId="7" applyFont="1" applyBorder="1" applyAlignment="1">
      <alignment horizontal="center" vertical="center" wrapText="1"/>
    </xf>
    <xf numFmtId="0" fontId="45" fillId="0" borderId="46" xfId="7" applyFont="1" applyBorder="1" applyAlignment="1">
      <alignment horizontal="center" vertical="center" wrapText="1"/>
    </xf>
    <xf numFmtId="0" fontId="45" fillId="0" borderId="50" xfId="7" applyFont="1" applyBorder="1" applyAlignment="1">
      <alignment horizontal="center"/>
    </xf>
    <xf numFmtId="0" fontId="45" fillId="0" borderId="51" xfId="7" applyFont="1" applyBorder="1" applyAlignment="1">
      <alignment horizontal="center"/>
    </xf>
    <xf numFmtId="0" fontId="45" fillId="0" borderId="52" xfId="7" applyFont="1" applyBorder="1" applyAlignment="1">
      <alignment horizontal="center"/>
    </xf>
    <xf numFmtId="0" fontId="7" fillId="0" borderId="77" xfId="7" applyFont="1" applyBorder="1" applyAlignment="1">
      <alignment horizontal="center" vertical="center" wrapText="1"/>
    </xf>
    <xf numFmtId="0" fontId="7" fillId="0" borderId="78" xfId="7" applyFont="1" applyBorder="1" applyAlignment="1">
      <alignment horizontal="center" vertical="center" wrapText="1"/>
    </xf>
    <xf numFmtId="0" fontId="7" fillId="0" borderId="79" xfId="7" applyFont="1" applyBorder="1" applyAlignment="1">
      <alignment horizontal="center" vertical="center" wrapText="1"/>
    </xf>
    <xf numFmtId="0" fontId="45" fillId="0" borderId="54" xfId="7" applyFont="1" applyBorder="1" applyAlignment="1">
      <alignment horizontal="left" vertical="center" wrapText="1"/>
    </xf>
    <xf numFmtId="0" fontId="45" fillId="0" borderId="55" xfId="7" applyFont="1" applyBorder="1" applyAlignment="1">
      <alignment horizontal="left" vertical="center" wrapText="1"/>
    </xf>
    <xf numFmtId="0" fontId="45" fillId="0" borderId="56" xfId="7" applyFont="1" applyBorder="1" applyAlignment="1">
      <alignment horizontal="left" vertical="center" wrapText="1"/>
    </xf>
    <xf numFmtId="0" fontId="3" fillId="0" borderId="18" xfId="7" applyFont="1" applyBorder="1" applyAlignment="1">
      <alignment horizontal="center" vertical="center" wrapText="1"/>
    </xf>
    <xf numFmtId="0" fontId="3" fillId="0" borderId="21" xfId="7" applyFont="1" applyBorder="1" applyAlignment="1">
      <alignment horizontal="center" vertical="center" wrapText="1"/>
    </xf>
    <xf numFmtId="0" fontId="3" fillId="0" borderId="32" xfId="7" applyFont="1" applyBorder="1" applyAlignment="1">
      <alignment horizontal="center" vertical="center" wrapText="1"/>
    </xf>
    <xf numFmtId="0" fontId="3" fillId="0" borderId="46" xfId="7" applyFont="1" applyBorder="1" applyAlignment="1">
      <alignment horizontal="center" vertical="center" wrapText="1"/>
    </xf>
    <xf numFmtId="0" fontId="45" fillId="0" borderId="33" xfId="7" applyFont="1" applyBorder="1" applyAlignment="1">
      <alignment horizontal="left" vertical="center" wrapText="1"/>
    </xf>
    <xf numFmtId="0" fontId="45" fillId="0" borderId="18" xfId="7" applyFont="1" applyBorder="1" applyAlignment="1">
      <alignment horizontal="left" vertical="center" wrapText="1"/>
    </xf>
    <xf numFmtId="0" fontId="45" fillId="0" borderId="58" xfId="7" applyFont="1" applyBorder="1" applyAlignment="1">
      <alignment horizontal="left" vertical="center" wrapText="1"/>
    </xf>
    <xf numFmtId="0" fontId="3" fillId="0" borderId="18" xfId="7" applyFont="1" applyBorder="1" applyAlignment="1">
      <alignment horizontal="center" vertical="center"/>
    </xf>
    <xf numFmtId="0" fontId="51" fillId="0" borderId="18" xfId="7" applyFont="1" applyBorder="1" applyAlignment="1">
      <alignment horizontal="center" vertical="top" wrapText="1"/>
    </xf>
    <xf numFmtId="0" fontId="3" fillId="0" borderId="18" xfId="7" applyFont="1" applyBorder="1" applyAlignment="1">
      <alignment horizontal="center" vertical="top" wrapText="1"/>
    </xf>
    <xf numFmtId="0" fontId="51" fillId="0" borderId="21" xfId="7" applyFont="1" applyBorder="1" applyAlignment="1">
      <alignment horizontal="center" vertical="top" wrapText="1"/>
    </xf>
    <xf numFmtId="0" fontId="51" fillId="0" borderId="32" xfId="7" applyFont="1" applyBorder="1" applyAlignment="1">
      <alignment horizontal="center" vertical="top" wrapText="1"/>
    </xf>
    <xf numFmtId="0" fontId="51" fillId="0" borderId="46" xfId="7" applyFont="1" applyBorder="1" applyAlignment="1">
      <alignment horizontal="center" vertical="top" wrapText="1"/>
    </xf>
    <xf numFmtId="0" fontId="9" fillId="0" borderId="67" xfId="7" applyFont="1" applyBorder="1" applyAlignment="1">
      <alignment horizontal="left" vertical="center" wrapText="1"/>
    </xf>
    <xf numFmtId="0" fontId="9" fillId="0" borderId="68" xfId="7" applyFont="1" applyBorder="1" applyAlignment="1">
      <alignment horizontal="left" vertical="center" wrapText="1"/>
    </xf>
    <xf numFmtId="0" fontId="9" fillId="0" borderId="69" xfId="7" applyFont="1" applyBorder="1" applyAlignment="1">
      <alignment horizontal="left" vertical="center" wrapText="1"/>
    </xf>
    <xf numFmtId="0" fontId="3" fillId="0" borderId="49" xfId="7" applyFont="1" applyBorder="1" applyAlignment="1">
      <alignment horizontal="center" vertical="center"/>
    </xf>
    <xf numFmtId="0" fontId="3" fillId="0" borderId="50" xfId="7" applyFont="1" applyBorder="1" applyAlignment="1">
      <alignment horizontal="center" vertical="center"/>
    </xf>
    <xf numFmtId="0" fontId="3" fillId="0" borderId="60" xfId="7" applyFont="1" applyBorder="1" applyAlignment="1">
      <alignment horizontal="center" vertical="center"/>
    </xf>
    <xf numFmtId="0" fontId="3" fillId="0" borderId="52" xfId="7" applyFont="1" applyBorder="1" applyAlignment="1">
      <alignment horizontal="center" vertical="center"/>
    </xf>
    <xf numFmtId="0" fontId="50" fillId="0" borderId="61" xfId="7" applyFont="1" applyBorder="1" applyAlignment="1">
      <alignment horizontal="left" vertical="center" wrapText="1"/>
    </xf>
    <xf numFmtId="0" fontId="50" fillId="0" borderId="55" xfId="7" applyFont="1" applyBorder="1" applyAlignment="1">
      <alignment horizontal="left" vertical="center"/>
    </xf>
    <xf numFmtId="0" fontId="50" fillId="0" borderId="56" xfId="7" applyFont="1" applyBorder="1" applyAlignment="1">
      <alignment horizontal="left" vertical="center"/>
    </xf>
    <xf numFmtId="0" fontId="52" fillId="0" borderId="62" xfId="7" applyFont="1" applyBorder="1" applyAlignment="1">
      <alignment horizontal="left" vertical="center" wrapText="1"/>
    </xf>
    <xf numFmtId="0" fontId="52" fillId="0" borderId="32" xfId="7" applyFont="1" applyBorder="1" applyAlignment="1">
      <alignment horizontal="left" vertical="center"/>
    </xf>
    <xf numFmtId="0" fontId="52" fillId="0" borderId="46" xfId="7" applyFont="1" applyBorder="1" applyAlignment="1">
      <alignment horizontal="left" vertical="center"/>
    </xf>
    <xf numFmtId="0" fontId="53" fillId="0" borderId="63" xfId="7" applyFont="1" applyBorder="1" applyAlignment="1">
      <alignment horizontal="center"/>
    </xf>
    <xf numFmtId="0" fontId="53" fillId="0" borderId="19" xfId="7" applyFont="1" applyBorder="1" applyAlignment="1">
      <alignment horizontal="center"/>
    </xf>
    <xf numFmtId="0" fontId="53" fillId="0" borderId="64" xfId="7" applyFont="1" applyBorder="1" applyAlignment="1">
      <alignment horizontal="center"/>
    </xf>
    <xf numFmtId="0" fontId="54" fillId="0" borderId="65" xfId="7" applyFont="1" applyBorder="1" applyAlignment="1">
      <alignment horizontal="left" vertical="center"/>
    </xf>
    <xf numFmtId="0" fontId="54" fillId="0" borderId="0" xfId="7" applyFont="1" applyAlignment="1">
      <alignment horizontal="left" vertical="center"/>
    </xf>
    <xf numFmtId="0" fontId="54" fillId="0" borderId="66" xfId="7" applyFont="1" applyBorder="1" applyAlignment="1">
      <alignment horizontal="left" vertical="center"/>
    </xf>
    <xf numFmtId="0" fontId="47" fillId="0" borderId="65" xfId="7" applyBorder="1" applyAlignment="1">
      <alignment horizontal="center"/>
    </xf>
    <xf numFmtId="0" fontId="47" fillId="0" borderId="0" xfId="7" applyAlignment="1">
      <alignment horizontal="center"/>
    </xf>
    <xf numFmtId="0" fontId="47" fillId="0" borderId="66" xfId="7" applyBorder="1" applyAlignment="1">
      <alignment horizontal="center"/>
    </xf>
  </cellXfs>
  <cellStyles count="10">
    <cellStyle name="Hyperlink" xfId="8" builtinId="8"/>
    <cellStyle name="Hyperlink 2" xfId="4" xr:uid="{D031673B-2E91-452E-9D97-414FA154EC83}"/>
    <cellStyle name="Normal" xfId="0" builtinId="0"/>
    <cellStyle name="Normal 2" xfId="2" xr:uid="{C4E3CCED-FF5F-4AAC-9761-CD203D868905}"/>
    <cellStyle name="Normal 2 2" xfId="6" xr:uid="{7CF751E6-A19D-43EB-A7B0-AFE19A1B6CE7}"/>
    <cellStyle name="Normal 3" xfId="3" xr:uid="{B78AF4DE-8B32-4DE3-A01A-437F3DC70C60}"/>
    <cellStyle name="Normal 4" xfId="7" xr:uid="{141B9AD5-289B-423F-8DE5-16C2AC98C367}"/>
    <cellStyle name="Normal 5" xfId="9" xr:uid="{A2E2AFEE-B8FF-464C-8678-42BD1B5749AF}"/>
    <cellStyle name="Percent" xfId="1" builtinId="5"/>
    <cellStyle name="Procent 2" xfId="5" xr:uid="{5A7A2B4F-6E97-4B40-90BB-5ACDEB09783A}"/>
  </cellStyles>
  <dxfs count="161">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ill>
        <patternFill>
          <bgColor theme="2"/>
        </patternFill>
      </fill>
    </dxf>
    <dxf>
      <fill>
        <patternFill>
          <bgColor theme="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theme="1"/>
        <name val="Calibri"/>
        <family val="2"/>
        <charset val="204"/>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charset val="204"/>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dxf>
    <dxf>
      <font>
        <b val="0"/>
        <i val="0"/>
        <strike val="0"/>
        <condense val="0"/>
        <extend val="0"/>
        <outline val="0"/>
        <shadow val="0"/>
        <u val="none"/>
        <vertAlign val="baseline"/>
        <sz val="11"/>
        <color theme="1"/>
        <name val="Calibri"/>
        <family val="2"/>
        <charset val="204"/>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charset val="204"/>
        <scheme val="minor"/>
      </font>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dxf>
    <dxf>
      <font>
        <b val="0"/>
        <i val="0"/>
        <strike val="0"/>
        <condense val="0"/>
        <extend val="0"/>
        <outline val="0"/>
        <shadow val="0"/>
        <u val="none"/>
        <vertAlign val="baseline"/>
        <sz val="12"/>
        <color theme="1"/>
        <name val="Times New Roman"/>
        <family val="1"/>
        <scheme val="none"/>
      </font>
      <protection locked="0" hidden="0"/>
    </dxf>
    <dxf>
      <font>
        <b val="0"/>
        <i val="0"/>
        <strike val="0"/>
        <condense val="0"/>
        <extend val="0"/>
        <outline val="0"/>
        <shadow val="0"/>
        <u val="none"/>
        <vertAlign val="baseline"/>
        <sz val="12"/>
        <color theme="1"/>
        <name val="Times New Roman"/>
        <family val="1"/>
        <scheme val="none"/>
      </font>
      <protection locked="0" hidden="0"/>
    </dxf>
    <dxf>
      <protection locked="0" hidden="0"/>
    </dxf>
    <dxf>
      <protection locked="0" hidden="0"/>
    </dxf>
    <dxf>
      <border outline="0">
        <right style="thin">
          <color theme="4" tint="0.39997558519241921"/>
        </right>
        <top style="thin">
          <color theme="4" tint="0.39997558519241921"/>
        </top>
      </border>
    </dxf>
    <dxf>
      <protection locked="0" hidden="0"/>
    </dxf>
    <dxf>
      <border outline="0">
        <bottom style="thin">
          <color theme="4" tint="0.39997558519241921"/>
        </bottom>
      </border>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protection locked="0" hidden="0"/>
    </dxf>
    <dxf>
      <protection locked="0" hidden="0"/>
    </dxf>
    <dxf>
      <protection locked="0" hidden="0"/>
    </dxf>
    <dxf>
      <protection locked="0" hidden="0"/>
    </dxf>
    <dxf>
      <font>
        <b val="0"/>
        <i val="0"/>
        <strike val="0"/>
        <condense val="0"/>
        <extend val="0"/>
        <outline val="0"/>
        <shadow val="0"/>
        <u val="none"/>
        <vertAlign val="baseline"/>
        <sz val="10"/>
        <color auto="1"/>
        <name val="Times New Roman"/>
        <family val="1"/>
        <charset val="204"/>
        <scheme val="none"/>
      </font>
      <numFmt numFmtId="164" formatCode="#,##0_ ;[Red]\-#,##0\ "/>
      <alignment horizontal="left" vertical="center" textRotation="0" wrapText="0" indent="0" justifyLastLine="0" shrinkToFit="0" readingOrder="0"/>
      <border diagonalUp="0" diagonalDown="0">
        <left/>
        <right/>
        <top style="thin">
          <color rgb="FF808080"/>
        </top>
        <bottom style="thin">
          <color rgb="FF808080"/>
        </bottom>
        <vertical/>
        <horizontal/>
      </border>
      <protection locked="0" hidden="0"/>
    </dxf>
    <dxf>
      <border outline="0">
        <top style="thin">
          <color rgb="FF808080"/>
        </top>
      </border>
    </dxf>
    <dxf>
      <border outline="0">
        <left style="thin">
          <color rgb="FF808080"/>
        </left>
        <right style="thin">
          <color rgb="FF808080"/>
        </right>
        <top style="thin">
          <color rgb="FF808080"/>
        </top>
        <bottom style="thin">
          <color rgb="FF808080"/>
        </bottom>
      </border>
    </dxf>
    <dxf>
      <font>
        <b val="0"/>
        <i val="0"/>
        <strike val="0"/>
        <condense val="0"/>
        <extend val="0"/>
        <outline val="0"/>
        <shadow val="0"/>
        <u val="none"/>
        <vertAlign val="baseline"/>
        <sz val="10"/>
        <color auto="1"/>
        <name val="Times New Roman"/>
        <family val="1"/>
        <charset val="204"/>
        <scheme val="none"/>
      </font>
      <alignment horizontal="left" vertical="center" textRotation="0" wrapText="0" indent="0" justifyLastLine="0" shrinkToFit="0" readingOrder="0"/>
      <protection locked="0" hidden="0"/>
    </dxf>
    <dxf>
      <border outline="0">
        <bottom style="thin">
          <color rgb="FF808080"/>
        </bottom>
      </border>
    </dxf>
    <dxf>
      <protection locked="0" hidden="0"/>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C5406DE-B8C4-41AC-82FF-5587BB5917B0}" name="Table16" displayName="Table16" ref="E68:E73" totalsRowShown="0" headerRowDxfId="160" dataDxfId="158" headerRowBorderDxfId="159" tableBorderDxfId="157" totalsRowBorderDxfId="156">
  <autoFilter ref="E68:E73" xr:uid="{1C5406DE-B8C4-41AC-82FF-5587BB5917B0}"/>
  <tableColumns count="1">
    <tableColumn id="1" xr3:uid="{74B851F6-C6E8-4DB5-9494-4E5B8C1B75C1}" name="Selectați obiectivul de dezvoltare" dataDxfId="15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ED0B4A-91E3-439F-A8F8-76BB4EC02129}" name="D_PRODUCŢIA_ŞI_FURNIZAREA_DE_ENERGIE_ELECTRICĂ_ŞI_TERMICĂ_GAZE_APĂ_CALDĂ_ŞI_AER_CONDIŢIONAT" displayName="D_PRODUCŢIA_ŞI_FURNIZAREA_DE_ENERGIE_ELECTRICĂ_ŞI_TERMICĂ_GAZE_APĂ_CALDĂ_ŞI_AER_CONDIŢIONAT" ref="D1:D12" totalsRowShown="0" headerRowDxfId="117" dataDxfId="115" headerRowBorderDxfId="116" tableBorderDxfId="114" totalsRowBorderDxfId="113">
  <autoFilter ref="D1:D12" xr:uid="{FEED0B4A-91E3-439F-A8F8-76BB4EC02129}"/>
  <tableColumns count="1">
    <tableColumn id="1" xr3:uid="{B12D209F-7D53-4262-BF1E-B016EA2C56B5}" name="D_PRODUCŢIA_ŞI_FURNIZAREA_DE_ENERGIE_ELECTRICĂ_ŞI_TERMICĂ_GAZE_APĂ_CALDĂ_ŞI_AER_CONDIŢIONAT" dataDxfId="11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768F77-D331-4319-B425-D30A6F3FEA98}" name="E_DISTRIBUŢIA_APEI_SALUBRITATE_GESTIONAREA_DEŞEURILOR_ACTIVITĂŢI_DE_DECONTAMINARE" displayName="E_DISTRIBUŢIA_APEI_SALUBRITATE_GESTIONAREA_DEŞEURILOR_ACTIVITĂŢI_DE_DECONTAMINARE" ref="E1:E14" totalsRowShown="0" headerRowDxfId="111" dataDxfId="109" headerRowBorderDxfId="110" tableBorderDxfId="108" totalsRowBorderDxfId="107">
  <autoFilter ref="E1:E14" xr:uid="{95768F77-D331-4319-B425-D30A6F3FEA98}"/>
  <tableColumns count="1">
    <tableColumn id="1" xr3:uid="{53257F05-6461-4C0D-97FA-D14E1F66C8DC}" name="E_DISTRIBUŢIA_APEI_SALUBRITATE_GESTIONAREA_DEŞEURILOR_ACTIVITĂŢI_DE_DECONTAMINARE" dataDxfId="10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141B7B-CF0A-4E1A-9152-BBEFC321E7E9}" name="F_CONSTRUCŢII" displayName="F_CONSTRUCŢII" ref="F1:F33" totalsRowShown="0" headerRowDxfId="105" dataDxfId="103" headerRowBorderDxfId="104" tableBorderDxfId="102" totalsRowBorderDxfId="101">
  <autoFilter ref="F1:F33" xr:uid="{40141B7B-CF0A-4E1A-9152-BBEFC321E7E9}"/>
  <tableColumns count="1">
    <tableColumn id="1" xr3:uid="{7A812DC8-A942-416E-B195-6FC8635D1BD7}" name="F_CONSTRUCŢII" dataDxfId="10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73FCD9-130F-4401-8AC8-B5B9EF40BBE0}" name="G_COMERŢ_CU_RIDICATA_ŞI_CU_AMĂNUNTUL_ÎNTREŢINEREA_ŞI_REPARAREA_AUTOVEHICULELOR_ŞI_A_MOTOCICLETELOR" displayName="G_COMERŢ_CU_RIDICATA_ŞI_CU_AMĂNUNTUL_ÎNTREŢINEREA_ŞI_REPARAREA_AUTOVEHICULELOR_ŞI_A_MOTOCICLETELOR" ref="G1:G112" totalsRowShown="0" headerRowDxfId="99" dataDxfId="97" headerRowBorderDxfId="98" tableBorderDxfId="96" totalsRowBorderDxfId="95">
  <autoFilter ref="G1:G112" xr:uid="{CB73FCD9-130F-4401-8AC8-B5B9EF40BBE0}"/>
  <tableColumns count="1">
    <tableColumn id="1" xr3:uid="{386A044A-C40E-42C3-9264-CD42E3085557}" name="G_COMERŢ_CU_RIDICATA_ŞI_CU_AMĂNUNTUL_ÎNTREŢINEREA_ŞI_REPARAREA_AUTOVEHICULELOR_ŞI_A_MOTOCICLETELOR" dataDxfId="9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E7D8560-97BC-4B46-BFE1-C789F9FAF85E}" name="H_TRANSPORT_ŞI_DEPOZITARE" displayName="H_TRANSPORT_ŞI_DEPOZITARE" ref="H1:H33" totalsRowShown="0" headerRowDxfId="93" dataDxfId="91" headerRowBorderDxfId="92" tableBorderDxfId="90" totalsRowBorderDxfId="89">
  <autoFilter ref="H1:H33" xr:uid="{AE7D8560-97BC-4B46-BFE1-C789F9FAF85E}"/>
  <tableColumns count="1">
    <tableColumn id="1" xr3:uid="{88600687-4A6E-4F01-A592-30F98412E3E1}" name="H_TRANSPORT_ŞI_DEPOZITARE" dataDxfId="8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4375B7A-0C86-40D9-A79A-9D7F6F0A3E5E}" name="I_ACTIVITĂŢI_DE_CAZARE_ŞI_ALIMENTAŢIE_PUBLICĂ" displayName="I_ACTIVITĂŢI_DE_CAZARE_ŞI_ALIMENTAŢIE_PUBLICĂ" ref="I1:I12" totalsRowShown="0" headerRowDxfId="87" dataDxfId="85" headerRowBorderDxfId="86" tableBorderDxfId="84" totalsRowBorderDxfId="83">
  <autoFilter ref="I1:I12" xr:uid="{44375B7A-0C86-40D9-A79A-9D7F6F0A3E5E}"/>
  <tableColumns count="1">
    <tableColumn id="1" xr3:uid="{BAE03815-984C-4025-AF52-DAF589B23DBC}" name="I_ACTIVITĂŢI_DE_CAZARE_ŞI_ALIMENTAŢIE_PUBLICĂ" dataDxfId="8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B5126AD-4DF2-473B-BD2F-9F72AB8F681F}" name="J_INFORMAŢII_ŞI_COMUNICAŢII" displayName="J_INFORMAŢII_ŞI_COMUNICAŢII" ref="J1:J38" totalsRowShown="0" headerRowDxfId="81" dataDxfId="79" headerRowBorderDxfId="80" tableBorderDxfId="78" totalsRowBorderDxfId="77">
  <autoFilter ref="J1:J38" xr:uid="{4B5126AD-4DF2-473B-BD2F-9F72AB8F681F}"/>
  <tableColumns count="1">
    <tableColumn id="1" xr3:uid="{0AFF3095-F501-4AA0-8E92-0DED2CE749E0}" name="J_INFORMAŢII_ŞI_COMUNICAŢII" dataDxfId="76"/>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926FFD-0368-43CC-8CC9-205CD2C9A746}" name="K_ACTIVITĂŢI_FINANCIARE_ŞI_ASIGURĂRI" displayName="K_ACTIVITĂŢI_FINANCIARE_ŞI_ASIGURĂRI" ref="K1:K27" totalsRowShown="0" headerRowDxfId="75" dataDxfId="73" headerRowBorderDxfId="74" tableBorderDxfId="72" totalsRowBorderDxfId="71">
  <autoFilter ref="K1:K27" xr:uid="{FD926FFD-0368-43CC-8CC9-205CD2C9A746}"/>
  <tableColumns count="1">
    <tableColumn id="1" xr3:uid="{457F6D6D-5774-4CBE-9E2F-257406C13414}" name="K_ACTIVITĂŢI_FINANCIARE_ŞI_ASIGURĂRI" dataDxfId="7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D21C31-C836-41CB-97AD-CC214607725B}" name="L_TRANZACŢII_IMOBILIARE" displayName="L_TRANZACŢII_IMOBILIARE" ref="L1:L7" totalsRowShown="0" headerRowDxfId="69" dataDxfId="67" headerRowBorderDxfId="68" tableBorderDxfId="66" totalsRowBorderDxfId="65">
  <autoFilter ref="L1:L7" xr:uid="{90D21C31-C836-41CB-97AD-CC214607725B}"/>
  <tableColumns count="1">
    <tableColumn id="1" xr3:uid="{CD90ED31-4B57-42F8-8B0D-C94FA811E9BC}" name="L_TRANZACŢII_IMOBILIARE" dataDxfId="6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7ECDE03-D4D9-4418-8DC6-3C737BCC3DB7}" name="M_ACTIVITĂŢI_PROFESIONALE_ŞTIINŢIFICE_ŞI_TEHNICE" displayName="M_ACTIVITĂŢI_PROFESIONALE_ŞTIINŢIFICE_ŞI_TEHNICE" ref="M1:M30" totalsRowShown="0" headerRowDxfId="63" dataDxfId="61" headerRowBorderDxfId="62" tableBorderDxfId="60" totalsRowBorderDxfId="59">
  <autoFilter ref="M1:M30" xr:uid="{37ECDE03-D4D9-4418-8DC6-3C737BCC3DB7}"/>
  <tableColumns count="1">
    <tableColumn id="1" xr3:uid="{F88C6D84-8082-42C1-91AC-4948BCA82E59}" name="M_ACTIVITĂŢI_PROFESIONALE_ŞTIINŢIFICE_ŞI_TEHNICE" dataDxfId="5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3A78D97-DCE1-4D8E-B530-FBC183DA1BD4}" name="tranziție_digitală" displayName="tranziție_digitală" ref="F68:F79" totalsRowShown="0" headerRowDxfId="154" dataDxfId="153">
  <autoFilter ref="F68:F79" xr:uid="{D3A78D97-DCE1-4D8E-B530-FBC183DA1BD4}"/>
  <tableColumns count="1">
    <tableColumn id="1" xr3:uid="{7B484F23-4E24-414C-AC10-5E3A06A34DC5}" name="tranziție_digitală" dataDxfId="15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CE1965A-EAA8-4C36-B793-237D1FE0C3C9}" name="N_ACTIVITĂŢI_DE_SERVICII_ADMINISTRATIVE_ŞI_ACTIVITĂŢI_DE_SERVICII_SUPORT" displayName="N_ACTIVITĂŢI_DE_SERVICII_ADMINISTRATIVE_ŞI_ACTIVITĂŢI_DE_SERVICII_SUPORT" ref="N1:N47" totalsRowShown="0" headerRowDxfId="57" dataDxfId="55" headerRowBorderDxfId="56" tableBorderDxfId="54" totalsRowBorderDxfId="53">
  <autoFilter ref="N1:N47" xr:uid="{8CE1965A-EAA8-4C36-B793-237D1FE0C3C9}"/>
  <tableColumns count="1">
    <tableColumn id="1" xr3:uid="{868864F6-1F63-4463-B8A1-6FEACFCAB068}" name="N_ACTIVITĂŢI_DE_SERVICII_ADMINISTRATIVE_ŞI_ACTIVITĂŢI_DE_SERVICII_SUPORT" dataDxfId="5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BE5E8E5-6295-40A1-A08E-94D5B55FE83A}" name="O_ADMINISTRAŢIE_PUBLICĂ_ŞI_APĂRARE_ASIGURĂRI_SOCIALE_OBLIGATORII" displayName="O_ADMINISTRAŢIE_PUBLICĂ_ŞI_APĂRARE_ASIGURĂRI_SOCIALE_OBLIGATORII" ref="O1:O13" totalsRowShown="0" headerRowDxfId="51" dataDxfId="49" headerRowBorderDxfId="50" tableBorderDxfId="48" totalsRowBorderDxfId="47">
  <autoFilter ref="O1:O13" xr:uid="{7BE5E8E5-6295-40A1-A08E-94D5B55FE83A}"/>
  <tableColumns count="1">
    <tableColumn id="1" xr3:uid="{CBF19F13-D517-475A-BA49-36953189F1AD}" name="O_ADMINISTRAŢIE_PUBLICĂ_ŞI_APĂRARE_ASIGURĂRI_SOCIALE_OBLIGATORII" dataDxfId="4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5AA853E-AA03-4E35-A804-404A5AD2E2ED}" name="P_ÎNVĂŢĂMÂNT" displayName="P_ÎNVĂŢĂMÂNT" ref="P1:P16" totalsRowShown="0" headerRowDxfId="45" dataDxfId="43" headerRowBorderDxfId="44" tableBorderDxfId="42" totalsRowBorderDxfId="41">
  <autoFilter ref="P1:P16" xr:uid="{55AA853E-AA03-4E35-A804-404A5AD2E2ED}"/>
  <tableColumns count="1">
    <tableColumn id="1" xr3:uid="{6CCB22FC-C944-4E77-A660-3B48286ED45D}" name="P_ÎNVĂŢĂMÂNT" dataDxfId="4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268889B-BCC7-4DA0-9C49-DF6B42FF6577}" name="Q_SĂNĂTATE_ŞI_ASISTENŢĂ_SOCIALĂ" displayName="Q_SĂNĂTATE_ŞI_ASISTENŢĂ_SOCIALĂ" ref="Q1:Q18" totalsRowShown="0" headerRowDxfId="39" dataDxfId="37" headerRowBorderDxfId="38" tableBorderDxfId="36" totalsRowBorderDxfId="35">
  <autoFilter ref="Q1:Q18" xr:uid="{3268889B-BCC7-4DA0-9C49-DF6B42FF6577}"/>
  <tableColumns count="1">
    <tableColumn id="1" xr3:uid="{4C3F49A7-4B7C-42CF-872D-D7826FF642DE}" name="Q_SĂNĂTATE_ŞI_ASISTENŢĂ_SOCIALĂ" dataDxfId="3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D6DBB7-26D3-4129-BA9A-3862F923CBDC}" name="R_ARTĂ_ACTIVITĂŢI_DE_RECREERE_ŞI_DE_AGREMENT" displayName="R_ARTĂ_ACTIVITĂŢI_DE_RECREERE_ŞI_DE_AGREMENT" ref="R1:R21" totalsRowShown="0" headerRowDxfId="33" dataDxfId="31" headerRowBorderDxfId="32" tableBorderDxfId="30" totalsRowBorderDxfId="29">
  <autoFilter ref="R1:R21" xr:uid="{04D6DBB7-26D3-4129-BA9A-3862F923CBDC}"/>
  <tableColumns count="1">
    <tableColumn id="1" xr3:uid="{1D21C364-4D71-4803-A94B-B19939591357}" name="R_ARTĂ_ACTIVITĂŢI_DE_RECREERE_ŞI_DE_AGREMENT" dataDxfId="28"/>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0ABAE9-B83F-41A4-9BD5-BA31986F03CA}" name="S_ALTE_ACTIVITĂŢI_DE_SERVICII" displayName="S_ALTE_ACTIVITĂŢI_DE_SERVICII" ref="S1:S27" totalsRowShown="0" headerRowDxfId="27" dataDxfId="25" headerRowBorderDxfId="26" tableBorderDxfId="24" totalsRowBorderDxfId="23">
  <autoFilter ref="S1:S27" xr:uid="{6A0ABAE9-B83F-41A4-9BD5-BA31986F03CA}"/>
  <tableColumns count="1">
    <tableColumn id="1" xr3:uid="{21A0954A-A14B-44EF-8C69-D1E76EFCA4CE}" name="S_ALTE_ACTIVITĂŢI_DE_SERVICII" dataDxfId="2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6CBD193-5C8C-44F8-82B1-92168DDA3919}"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21" dataDxfId="19" headerRowBorderDxfId="20" tableBorderDxfId="18" totalsRowBorderDxfId="17">
  <autoFilter ref="T1:T5" xr:uid="{D6CBD193-5C8C-44F8-82B1-92168DDA3919}"/>
  <tableColumns count="1">
    <tableColumn id="1" xr3:uid="{F556AC47-F33B-488B-9879-2EB6C568AAB3}" name="T_ACTIVITĂŢI_ALE_GOSPODĂRIILOR_CASNICE_ÎN_CALITATE_DE_ANGAJATOR_DE_PERSONAL_CASNIC_ACTIVITĂŢI_ALE_GOSPODĂRIILOR_CASNICE_DE_PRODUCERE_DE_BUNURI_ŞI_SERVICII_DESTINATE_CONSUMULUI_PROPRIU" dataDxfId="1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4E2E18C-077D-48DC-B9F4-3F81486A13CB}" name="U_ACTIVITĂŢI_ALE_ORGANIZAŢIILOR_ŞI_ORGANISMELOR_EXTRATERITORIALE" displayName="U_ACTIVITĂŢI_ALE_ORGANIZAŢIILOR_ŞI_ORGANISMELOR_EXTRATERITORIALE" ref="U1:U2" totalsRowShown="0" headerRowDxfId="15" dataDxfId="13" headerRowBorderDxfId="14" tableBorderDxfId="12" totalsRowBorderDxfId="11">
  <autoFilter ref="U1:U2" xr:uid="{44E2E18C-077D-48DC-B9F4-3F81486A13CB}"/>
  <tableColumns count="1">
    <tableColumn id="1" xr3:uid="{C973AE3E-69BC-43C6-818D-EB77F77A5642}" name="U_ACTIVITĂŢI_ALE_ORGANIZAŢIILOR_ŞI_ORGANISMELOR_EXTRATERITORIALE"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957A23-ED74-455B-9557-636B101C76E2}" name="tranziție_ecologică" displayName="tranziție_ecologică" ref="G68:G73" totalsRowShown="0" headerRowDxfId="151" dataDxfId="149" headerRowBorderDxfId="150" tableBorderDxfId="148">
  <autoFilter ref="G68:G73" xr:uid="{93957A23-ED74-455B-9557-636B101C76E2}"/>
  <tableColumns count="1">
    <tableColumn id="1" xr3:uid="{B88D4B10-814E-4997-A2C5-A474A69841E5}" name="tranziție_ecologică" dataDxfId="14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009296E-D56D-41F8-A766-086010D991EE}" name="servicii_consultanță" displayName="servicii_consultanță" ref="J68:J71" totalsRowShown="0" headerRowDxfId="146" dataDxfId="145" dataCellStyle="Normal 2">
  <autoFilter ref="J68:J71" xr:uid="{A009296E-D56D-41F8-A766-086010D991EE}"/>
  <tableColumns count="1">
    <tableColumn id="1" xr3:uid="{A6AB8A8D-6480-4DE8-AAD1-C62FB2854015}" name="servicii_consultanță" dataDxfId="144" dataCellStyle="Normal 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5E6A5C9-ED92-41DC-8FD6-DB9AFE788511}" name="modernizare_tehnologică_și_eficiență_energetică" displayName="modernizare_tehnologică_și_eficiență_energetică" ref="H68:H78" totalsRowShown="0" headerRowDxfId="143" dataDxfId="142" tableBorderDxfId="141">
  <autoFilter ref="H68:H78" xr:uid="{15E6A5C9-ED92-41DC-8FD6-DB9AFE788511}"/>
  <tableColumns count="1">
    <tableColumn id="1" xr3:uid="{586E75F2-1175-44AB-BEB0-8F199BEF7BA1}" name="modernizare_tehnologică_și_eficiență_energetică" dataDxfId="14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4CFD4DE-FC2E-42E8-A5C7-C7081D6B75B3}" name="creșterea_rezilienței_energetice" displayName="creșterea_rezilienței_energetice" ref="I68:I77" totalsRowShown="0" headerRowDxfId="139" dataDxfId="138" tableBorderDxfId="137">
  <autoFilter ref="I68:I77" xr:uid="{D4CFD4DE-FC2E-42E8-A5C7-C7081D6B75B3}"/>
  <tableColumns count="1">
    <tableColumn id="1" xr3:uid="{E82E76F3-2A1C-42B3-A1CB-538F5AFD82C7}" name="creșterea_rezilienței_energetice" dataDxfId="13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B7E562-11BD-4DAD-AB89-1EAC1DD2A56D}" name="A_AGRICULTURĂ_SILVICULTURĂ_ŞI_PESCUIT" displayName="A_AGRICULTURĂ_SILVICULTURĂ_ŞI_PESCUIT" ref="A1:A49" totalsRowShown="0" headerRowDxfId="135" dataDxfId="133" headerRowBorderDxfId="134" tableBorderDxfId="132" totalsRowBorderDxfId="131">
  <autoFilter ref="A1:A49" xr:uid="{4CB7E562-11BD-4DAD-AB89-1EAC1DD2A56D}"/>
  <tableColumns count="1">
    <tableColumn id="1" xr3:uid="{B3BA1D0A-3783-47AB-ABE7-D941C5EE4552}" name="A_AGRICULTURĂ_SILVICULTURĂ_ŞI_PESCUIT" dataDxfId="13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BB349F-9808-4377-BD88-D20E3CD35E21}" name="B_INDUSTRIA_EXTRACTIVĂ" displayName="B_INDUSTRIA_EXTRACTIVĂ" ref="B1:B24" totalsRowShown="0" headerRowDxfId="129" dataDxfId="127" headerRowBorderDxfId="128" tableBorderDxfId="126" totalsRowBorderDxfId="125">
  <autoFilter ref="B1:B24" xr:uid="{E5BB349F-9808-4377-BD88-D20E3CD35E21}"/>
  <tableColumns count="1">
    <tableColumn id="1" xr3:uid="{FD24F533-CAAF-4E20-AE12-EB346DBC5A2B}" name="B_INDUSTRIA_EXTRACTIVĂ" dataDxfId="124"/>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750108-FD83-48C5-8377-93CF242B20CA}" name="C_INDUSTRIA_PRELUCRĂTOARE" displayName="C_INDUSTRIA_PRELUCRĂTOARE" ref="C1:C304" totalsRowShown="0" headerRowDxfId="123" dataDxfId="121" headerRowBorderDxfId="122" tableBorderDxfId="120" totalsRowBorderDxfId="119">
  <autoFilter ref="C1:C304" xr:uid="{A6750108-FD83-48C5-8377-93CF242B20CA}"/>
  <tableColumns count="1">
    <tableColumn id="1" xr3:uid="{06D0F395-6288-4614-9DE2-5BC6AB24FD86}" name="C_INDUSTRIA_PRELUCRĂTOARE" dataDxfId="118"/>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tatistica.gov.md/pageview.php?l=ro&amp;idc=635&amp;id=7197"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18" Type="http://schemas.openxmlformats.org/officeDocument/2006/relationships/table" Target="../tables/table23.xml"/><Relationship Id="rId3" Type="http://schemas.openxmlformats.org/officeDocument/2006/relationships/table" Target="../tables/table8.xml"/><Relationship Id="rId21" Type="http://schemas.openxmlformats.org/officeDocument/2006/relationships/table" Target="../tables/table26.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 Type="http://schemas.openxmlformats.org/officeDocument/2006/relationships/table" Target="../tables/table7.xml"/><Relationship Id="rId16" Type="http://schemas.openxmlformats.org/officeDocument/2006/relationships/table" Target="../tables/table21.xml"/><Relationship Id="rId20" Type="http://schemas.openxmlformats.org/officeDocument/2006/relationships/table" Target="../tables/table25.xml"/><Relationship Id="rId1" Type="http://schemas.openxmlformats.org/officeDocument/2006/relationships/printerSettings" Target="../printerSettings/printerSettings10.bin"/><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5" Type="http://schemas.openxmlformats.org/officeDocument/2006/relationships/table" Target="../tables/table20.xml"/><Relationship Id="rId10" Type="http://schemas.openxmlformats.org/officeDocument/2006/relationships/table" Target="../tables/table15.xml"/><Relationship Id="rId19" Type="http://schemas.openxmlformats.org/officeDocument/2006/relationships/table" Target="../tables/table24.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 Id="rId22"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statistica.gov.md/pageview.php?l=ro&amp;idc=635&amp;id=719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011B-EB05-4B95-9755-3A4EE7802D96}">
  <sheetPr>
    <tabColor theme="9" tint="0.79998168889431442"/>
    <pageSetUpPr autoPageBreaks="0"/>
  </sheetPr>
  <dimension ref="A1:G89"/>
  <sheetViews>
    <sheetView topLeftCell="A59" workbookViewId="0">
      <selection activeCell="F80" sqref="F80"/>
    </sheetView>
  </sheetViews>
  <sheetFormatPr defaultColWidth="9.19921875" defaultRowHeight="13.9" outlineLevelRow="1" x14ac:dyDescent="0.4"/>
  <cols>
    <col min="1" max="1" width="5.19921875" style="1" customWidth="1"/>
    <col min="2" max="2" width="51.796875" style="1" customWidth="1"/>
    <col min="3" max="3" width="9.19921875" style="208"/>
    <col min="4" max="6" width="15" style="1" customWidth="1"/>
    <col min="7" max="7" width="24.53125" style="1" customWidth="1"/>
    <col min="8" max="16384" width="9.19921875" style="1"/>
  </cols>
  <sheetData>
    <row r="1" spans="1:7" ht="19.5" customHeight="1" x14ac:dyDescent="0.4">
      <c r="A1" s="166"/>
      <c r="B1" s="167" t="s">
        <v>152</v>
      </c>
      <c r="C1" s="166"/>
      <c r="D1" s="168"/>
      <c r="E1" s="168"/>
      <c r="F1" s="166"/>
    </row>
    <row r="2" spans="1:7" s="2" customFormat="1" ht="23.25" customHeight="1" x14ac:dyDescent="0.45">
      <c r="A2" s="169"/>
      <c r="B2" s="170" t="s">
        <v>153</v>
      </c>
      <c r="C2" s="570"/>
      <c r="D2" s="570"/>
      <c r="E2" s="570"/>
    </row>
    <row r="3" spans="1:7" ht="13.5" customHeight="1" x14ac:dyDescent="0.4">
      <c r="A3" s="171"/>
      <c r="B3" s="172" t="s">
        <v>154</v>
      </c>
      <c r="C3" s="171"/>
      <c r="D3" s="173"/>
      <c r="E3" s="173"/>
      <c r="F3" s="173"/>
    </row>
    <row r="4" spans="1:7" ht="13.5" customHeight="1" x14ac:dyDescent="0.4">
      <c r="A4" s="174"/>
      <c r="B4" s="175"/>
      <c r="C4" s="174"/>
      <c r="D4" s="176"/>
      <c r="E4" s="176"/>
      <c r="F4" s="176"/>
    </row>
    <row r="5" spans="1:7" ht="27" x14ac:dyDescent="0.4">
      <c r="A5" s="499" t="s">
        <v>155</v>
      </c>
      <c r="B5" s="499" t="s">
        <v>156</v>
      </c>
      <c r="C5" s="500" t="s">
        <v>157</v>
      </c>
      <c r="D5" s="241">
        <v>2024</v>
      </c>
      <c r="E5" s="241">
        <v>2025</v>
      </c>
      <c r="F5" s="242" t="s">
        <v>1765</v>
      </c>
      <c r="G5" s="509" t="s">
        <v>1766</v>
      </c>
    </row>
    <row r="6" spans="1:7" x14ac:dyDescent="0.4">
      <c r="A6" s="571" t="s">
        <v>158</v>
      </c>
      <c r="B6" s="179" t="s">
        <v>159</v>
      </c>
      <c r="C6" s="180"/>
      <c r="D6" s="181"/>
      <c r="E6" s="181"/>
      <c r="F6" s="181"/>
    </row>
    <row r="7" spans="1:7" x14ac:dyDescent="0.4">
      <c r="A7" s="571"/>
      <c r="B7" s="182" t="s">
        <v>160</v>
      </c>
      <c r="C7" s="180" t="s">
        <v>161</v>
      </c>
      <c r="D7" s="183"/>
      <c r="E7" s="183"/>
      <c r="F7" s="183"/>
    </row>
    <row r="8" spans="1:7" x14ac:dyDescent="0.4">
      <c r="A8" s="571"/>
      <c r="B8" s="182" t="s">
        <v>162</v>
      </c>
      <c r="C8" s="180" t="s">
        <v>163</v>
      </c>
      <c r="D8" s="183"/>
      <c r="E8" s="183"/>
      <c r="F8" s="183"/>
    </row>
    <row r="9" spans="1:7" x14ac:dyDescent="0.4">
      <c r="A9" s="571"/>
      <c r="B9" s="182" t="s">
        <v>164</v>
      </c>
      <c r="C9" s="180" t="s">
        <v>165</v>
      </c>
      <c r="D9" s="183"/>
      <c r="E9" s="183"/>
      <c r="F9" s="183"/>
    </row>
    <row r="10" spans="1:7" x14ac:dyDescent="0.4">
      <c r="A10" s="571"/>
      <c r="B10" s="182" t="s">
        <v>166</v>
      </c>
      <c r="C10" s="180" t="s">
        <v>167</v>
      </c>
      <c r="D10" s="183"/>
      <c r="E10" s="183"/>
      <c r="F10" s="183"/>
    </row>
    <row r="11" spans="1:7" ht="27.4" x14ac:dyDescent="0.4">
      <c r="A11" s="571"/>
      <c r="B11" s="179" t="s">
        <v>168</v>
      </c>
      <c r="C11" s="184" t="s">
        <v>169</v>
      </c>
      <c r="D11" s="185">
        <f>D7+D8+D9+D10</f>
        <v>0</v>
      </c>
      <c r="E11" s="185">
        <f t="shared" ref="E11:F11" si="0">E7+E8+E9+E10</f>
        <v>0</v>
      </c>
      <c r="F11" s="185">
        <f t="shared" si="0"/>
        <v>0</v>
      </c>
    </row>
    <row r="12" spans="1:7" x14ac:dyDescent="0.4">
      <c r="A12" s="567" t="s">
        <v>170</v>
      </c>
      <c r="B12" s="179" t="s">
        <v>171</v>
      </c>
      <c r="C12" s="180"/>
      <c r="D12" s="183"/>
      <c r="E12" s="183"/>
      <c r="F12" s="183"/>
    </row>
    <row r="13" spans="1:7" x14ac:dyDescent="0.4">
      <c r="A13" s="568"/>
      <c r="B13" s="182" t="s">
        <v>172</v>
      </c>
      <c r="C13" s="180" t="s">
        <v>173</v>
      </c>
      <c r="D13" s="183"/>
      <c r="E13" s="183"/>
      <c r="F13" s="183"/>
    </row>
    <row r="14" spans="1:7" x14ac:dyDescent="0.4">
      <c r="A14" s="568"/>
      <c r="B14" s="182" t="s">
        <v>174</v>
      </c>
      <c r="C14" s="180" t="s">
        <v>175</v>
      </c>
      <c r="D14" s="183"/>
      <c r="E14" s="183"/>
      <c r="F14" s="183"/>
    </row>
    <row r="15" spans="1:7" x14ac:dyDescent="0.4">
      <c r="A15" s="568"/>
      <c r="B15" s="182" t="s">
        <v>176</v>
      </c>
      <c r="C15" s="180" t="s">
        <v>177</v>
      </c>
      <c r="D15" s="183"/>
      <c r="E15" s="183"/>
      <c r="F15" s="183"/>
    </row>
    <row r="16" spans="1:7" x14ac:dyDescent="0.4">
      <c r="A16" s="568"/>
      <c r="B16" s="182" t="s">
        <v>178</v>
      </c>
      <c r="C16" s="180" t="s">
        <v>179</v>
      </c>
      <c r="D16" s="183"/>
      <c r="E16" s="183"/>
      <c r="F16" s="183"/>
    </row>
    <row r="17" spans="1:6" ht="27.75" x14ac:dyDescent="0.4">
      <c r="A17" s="569"/>
      <c r="B17" s="179" t="s">
        <v>180</v>
      </c>
      <c r="C17" s="184">
        <v>100</v>
      </c>
      <c r="D17" s="185">
        <f>D13+D14+D15+D16</f>
        <v>0</v>
      </c>
      <c r="E17" s="185">
        <f t="shared" ref="E17:F17" si="1">E13+E14+E15+E16</f>
        <v>0</v>
      </c>
      <c r="F17" s="185">
        <f t="shared" si="1"/>
        <v>0</v>
      </c>
    </row>
    <row r="18" spans="1:6" ht="24.75" customHeight="1" x14ac:dyDescent="0.4">
      <c r="A18" s="186"/>
      <c r="B18" s="186" t="s">
        <v>181</v>
      </c>
      <c r="C18" s="187">
        <v>110</v>
      </c>
      <c r="D18" s="188">
        <f>D11+D17</f>
        <v>0</v>
      </c>
      <c r="E18" s="188">
        <f t="shared" ref="E18:F18" si="2">E11+E17</f>
        <v>0</v>
      </c>
      <c r="F18" s="188">
        <f t="shared" si="2"/>
        <v>0</v>
      </c>
    </row>
    <row r="19" spans="1:6" x14ac:dyDescent="0.4">
      <c r="A19" s="571" t="s">
        <v>182</v>
      </c>
      <c r="B19" s="179" t="s">
        <v>183</v>
      </c>
      <c r="C19" s="180"/>
      <c r="D19" s="183"/>
      <c r="E19" s="183"/>
      <c r="F19" s="183"/>
    </row>
    <row r="20" spans="1:6" x14ac:dyDescent="0.4">
      <c r="A20" s="571"/>
      <c r="B20" s="182" t="s">
        <v>184</v>
      </c>
      <c r="C20" s="180">
        <v>120</v>
      </c>
      <c r="D20" s="183"/>
      <c r="E20" s="183"/>
      <c r="F20" s="183"/>
    </row>
    <row r="21" spans="1:6" x14ac:dyDescent="0.4">
      <c r="A21" s="571"/>
      <c r="B21" s="182" t="s">
        <v>185</v>
      </c>
      <c r="C21" s="180">
        <v>130</v>
      </c>
      <c r="D21" s="183"/>
      <c r="E21" s="183"/>
      <c r="F21" s="183"/>
    </row>
    <row r="22" spans="1:6" x14ac:dyDescent="0.4">
      <c r="A22" s="571"/>
      <c r="B22" s="182" t="s">
        <v>186</v>
      </c>
      <c r="C22" s="180">
        <v>140</v>
      </c>
      <c r="D22" s="183"/>
      <c r="E22" s="183"/>
      <c r="F22" s="183"/>
    </row>
    <row r="23" spans="1:6" x14ac:dyDescent="0.4">
      <c r="A23" s="571"/>
      <c r="B23" s="182" t="s">
        <v>187</v>
      </c>
      <c r="C23" s="180">
        <v>150</v>
      </c>
      <c r="D23" s="183"/>
      <c r="E23" s="183"/>
      <c r="F23" s="183"/>
    </row>
    <row r="24" spans="1:6" x14ac:dyDescent="0.4">
      <c r="A24" s="571"/>
      <c r="B24" s="182" t="s">
        <v>188</v>
      </c>
      <c r="C24" s="180">
        <v>160</v>
      </c>
      <c r="D24" s="183"/>
      <c r="E24" s="183"/>
      <c r="F24" s="183"/>
    </row>
    <row r="25" spans="1:6" x14ac:dyDescent="0.4">
      <c r="A25" s="571"/>
      <c r="B25" s="182" t="s">
        <v>189</v>
      </c>
      <c r="C25" s="180">
        <v>170</v>
      </c>
      <c r="D25" s="183"/>
      <c r="E25" s="183"/>
      <c r="F25" s="183"/>
    </row>
    <row r="26" spans="1:6" ht="27.4" x14ac:dyDescent="0.4">
      <c r="A26" s="571"/>
      <c r="B26" s="189" t="s">
        <v>190</v>
      </c>
      <c r="C26" s="180">
        <v>180</v>
      </c>
      <c r="D26" s="185">
        <f>D20+D21+D22+D23+D24+D25</f>
        <v>0</v>
      </c>
      <c r="E26" s="185">
        <f t="shared" ref="E26:F26" si="3">E20+E21+E22+E23+E24+E25</f>
        <v>0</v>
      </c>
      <c r="F26" s="185">
        <f t="shared" si="3"/>
        <v>0</v>
      </c>
    </row>
    <row r="27" spans="1:6" x14ac:dyDescent="0.4">
      <c r="A27" s="178" t="s">
        <v>191</v>
      </c>
      <c r="B27" s="179" t="s">
        <v>192</v>
      </c>
      <c r="C27" s="180">
        <v>190</v>
      </c>
      <c r="D27" s="183"/>
      <c r="E27" s="183"/>
      <c r="F27" s="183"/>
    </row>
    <row r="28" spans="1:6" x14ac:dyDescent="0.4">
      <c r="A28" s="178" t="s">
        <v>193</v>
      </c>
      <c r="B28" s="179" t="s">
        <v>194</v>
      </c>
      <c r="C28" s="180">
        <v>200</v>
      </c>
      <c r="D28" s="183"/>
      <c r="E28" s="183"/>
      <c r="F28" s="183"/>
    </row>
    <row r="29" spans="1:6" ht="27.75" x14ac:dyDescent="0.4">
      <c r="A29" s="571" t="s">
        <v>195</v>
      </c>
      <c r="B29" s="179" t="s">
        <v>196</v>
      </c>
      <c r="C29" s="180">
        <v>210</v>
      </c>
      <c r="D29" s="185">
        <f>D27+D28</f>
        <v>0</v>
      </c>
      <c r="E29" s="185">
        <f t="shared" ref="E29:F29" si="4">E27+E28</f>
        <v>0</v>
      </c>
      <c r="F29" s="185">
        <f t="shared" si="4"/>
        <v>0</v>
      </c>
    </row>
    <row r="30" spans="1:6" ht="23.25" customHeight="1" x14ac:dyDescent="0.4">
      <c r="A30" s="571"/>
      <c r="B30" s="179" t="s">
        <v>197</v>
      </c>
      <c r="C30" s="180">
        <v>220</v>
      </c>
      <c r="D30" s="183"/>
      <c r="E30" s="183"/>
      <c r="F30" s="183"/>
    </row>
    <row r="31" spans="1:6" ht="26.25" customHeight="1" x14ac:dyDescent="0.4">
      <c r="A31" s="190"/>
      <c r="B31" s="191" t="s">
        <v>198</v>
      </c>
      <c r="C31" s="192">
        <v>230</v>
      </c>
      <c r="D31" s="188">
        <f>D26+D29+D30</f>
        <v>0</v>
      </c>
      <c r="E31" s="188">
        <f t="shared" ref="E31:F31" si="5">E26+E29+E30</f>
        <v>0</v>
      </c>
      <c r="F31" s="188">
        <f t="shared" si="5"/>
        <v>0</v>
      </c>
    </row>
    <row r="33" spans="1:6" x14ac:dyDescent="0.4">
      <c r="A33" s="193"/>
      <c r="B33" s="194" t="s">
        <v>199</v>
      </c>
      <c r="C33" s="195"/>
      <c r="D33" s="196"/>
      <c r="E33" s="196"/>
      <c r="F33" s="196"/>
    </row>
    <row r="35" spans="1:6" ht="23.25" customHeight="1" x14ac:dyDescent="0.4">
      <c r="A35" s="496"/>
      <c r="B35" s="497" t="s">
        <v>20</v>
      </c>
      <c r="C35" s="497" t="s">
        <v>200</v>
      </c>
      <c r="D35" s="177">
        <f>D$5</f>
        <v>2024</v>
      </c>
      <c r="E35" s="177">
        <f t="shared" ref="E35:F35" si="6">E$5</f>
        <v>2025</v>
      </c>
      <c r="F35" s="177" t="str">
        <f t="shared" si="6"/>
        <v>2026
primele XX luni</v>
      </c>
    </row>
    <row r="36" spans="1:6" x14ac:dyDescent="0.4">
      <c r="B36" s="178">
        <v>1</v>
      </c>
      <c r="C36" s="184">
        <v>2</v>
      </c>
      <c r="D36" s="178">
        <v>3</v>
      </c>
      <c r="E36" s="178">
        <v>4</v>
      </c>
      <c r="F36" s="197"/>
    </row>
    <row r="37" spans="1:6" x14ac:dyDescent="0.4">
      <c r="B37" s="182" t="s">
        <v>201</v>
      </c>
      <c r="C37" s="180" t="s">
        <v>161</v>
      </c>
      <c r="D37" s="198"/>
      <c r="E37" s="198"/>
      <c r="F37" s="199"/>
    </row>
    <row r="38" spans="1:6" x14ac:dyDescent="0.4">
      <c r="B38" s="182" t="s">
        <v>202</v>
      </c>
      <c r="C38" s="180" t="s">
        <v>163</v>
      </c>
      <c r="D38" s="198"/>
      <c r="E38" s="198"/>
      <c r="F38" s="199"/>
    </row>
    <row r="39" spans="1:6" x14ac:dyDescent="0.4">
      <c r="B39" s="179" t="s">
        <v>203</v>
      </c>
      <c r="C39" s="180" t="s">
        <v>165</v>
      </c>
      <c r="D39" s="200">
        <f>D37-D38</f>
        <v>0</v>
      </c>
      <c r="E39" s="200">
        <f t="shared" ref="E39:F39" si="7">E37-E38</f>
        <v>0</v>
      </c>
      <c r="F39" s="200">
        <f t="shared" si="7"/>
        <v>0</v>
      </c>
    </row>
    <row r="40" spans="1:6" x14ac:dyDescent="0.4">
      <c r="B40" s="182" t="s">
        <v>204</v>
      </c>
      <c r="C40" s="180" t="s">
        <v>167</v>
      </c>
      <c r="D40" s="198"/>
      <c r="E40" s="198"/>
      <c r="F40" s="199"/>
    </row>
    <row r="41" spans="1:6" x14ac:dyDescent="0.4">
      <c r="B41" s="182" t="s">
        <v>205</v>
      </c>
      <c r="C41" s="180" t="s">
        <v>169</v>
      </c>
      <c r="D41" s="198"/>
      <c r="E41" s="198"/>
      <c r="F41" s="199"/>
    </row>
    <row r="42" spans="1:6" x14ac:dyDescent="0.4">
      <c r="B42" s="182" t="s">
        <v>22</v>
      </c>
      <c r="C42" s="180" t="s">
        <v>173</v>
      </c>
      <c r="D42" s="198"/>
      <c r="E42" s="198"/>
      <c r="F42" s="199"/>
    </row>
    <row r="43" spans="1:6" x14ac:dyDescent="0.4">
      <c r="B43" s="182" t="s">
        <v>206</v>
      </c>
      <c r="C43" s="180" t="s">
        <v>175</v>
      </c>
      <c r="D43" s="198"/>
      <c r="E43" s="198"/>
      <c r="F43" s="199"/>
    </row>
    <row r="44" spans="1:6" ht="27.4" x14ac:dyDescent="0.4">
      <c r="B44" s="179" t="s">
        <v>207</v>
      </c>
      <c r="C44" s="180" t="s">
        <v>177</v>
      </c>
      <c r="D44" s="200">
        <f>D39+D40-D41-D42-D43</f>
        <v>0</v>
      </c>
      <c r="E44" s="200">
        <f t="shared" ref="E44:F44" si="8">E39+E40-E41-E42-E43</f>
        <v>0</v>
      </c>
      <c r="F44" s="200">
        <f t="shared" si="8"/>
        <v>0</v>
      </c>
    </row>
    <row r="45" spans="1:6" x14ac:dyDescent="0.4">
      <c r="B45" s="179" t="s">
        <v>208</v>
      </c>
      <c r="C45" s="180" t="s">
        <v>179</v>
      </c>
      <c r="D45" s="198"/>
      <c r="E45" s="198"/>
      <c r="F45" s="199"/>
    </row>
    <row r="46" spans="1:6" ht="27.4" x14ac:dyDescent="0.4">
      <c r="B46" s="179" t="s">
        <v>209</v>
      </c>
      <c r="C46" s="180">
        <v>100</v>
      </c>
      <c r="D46" s="198"/>
      <c r="E46" s="198"/>
      <c r="F46" s="199"/>
    </row>
    <row r="47" spans="1:6" ht="27.75" x14ac:dyDescent="0.4">
      <c r="B47" s="179" t="s">
        <v>210</v>
      </c>
      <c r="C47" s="180">
        <v>110</v>
      </c>
      <c r="D47" s="198"/>
      <c r="E47" s="198"/>
      <c r="F47" s="199"/>
    </row>
    <row r="48" spans="1:6" x14ac:dyDescent="0.4">
      <c r="B48" s="179" t="s">
        <v>211</v>
      </c>
      <c r="C48" s="180">
        <v>120</v>
      </c>
      <c r="D48" s="200">
        <f>D44+D45+D46</f>
        <v>0</v>
      </c>
      <c r="E48" s="200">
        <f t="shared" ref="E48:F48" si="9">E44+E45+E46</f>
        <v>0</v>
      </c>
      <c r="F48" s="200">
        <f t="shared" si="9"/>
        <v>0</v>
      </c>
    </row>
    <row r="49" spans="1:7" x14ac:dyDescent="0.4">
      <c r="B49" s="182" t="s">
        <v>212</v>
      </c>
      <c r="C49" s="180">
        <v>130</v>
      </c>
      <c r="D49" s="198"/>
      <c r="E49" s="198"/>
      <c r="F49" s="199"/>
    </row>
    <row r="50" spans="1:7" ht="27.75" x14ac:dyDescent="0.4">
      <c r="B50" s="179" t="s">
        <v>213</v>
      </c>
      <c r="C50" s="180">
        <v>140</v>
      </c>
      <c r="D50" s="200">
        <f>D48-D49</f>
        <v>0</v>
      </c>
      <c r="E50" s="200">
        <f t="shared" ref="E50:F50" si="10">E48-E49</f>
        <v>0</v>
      </c>
      <c r="F50" s="200">
        <f t="shared" si="10"/>
        <v>0</v>
      </c>
    </row>
    <row r="53" spans="1:7" x14ac:dyDescent="0.4">
      <c r="A53" s="201" t="s">
        <v>61</v>
      </c>
      <c r="B53" s="202"/>
      <c r="C53" s="203"/>
      <c r="D53" s="204"/>
      <c r="E53" s="204"/>
      <c r="F53" s="205"/>
      <c r="G53" s="205"/>
    </row>
    <row r="54" spans="1:7" x14ac:dyDescent="0.4">
      <c r="A54" s="206"/>
      <c r="B54" s="207"/>
      <c r="D54" s="209"/>
      <c r="E54" s="209"/>
    </row>
    <row r="55" spans="1:7" ht="27" x14ac:dyDescent="0.4">
      <c r="A55" s="498" t="s">
        <v>47</v>
      </c>
      <c r="B55" s="499" t="s">
        <v>20</v>
      </c>
      <c r="C55" s="500" t="s">
        <v>200</v>
      </c>
      <c r="D55" s="177">
        <f>D$5</f>
        <v>2024</v>
      </c>
      <c r="E55" s="177">
        <f t="shared" ref="E55:F55" si="11">E$5</f>
        <v>2025</v>
      </c>
      <c r="F55" s="177" t="str">
        <f t="shared" si="11"/>
        <v>2026
primele XX luni</v>
      </c>
      <c r="G55" s="210"/>
    </row>
    <row r="56" spans="1:7" ht="27.75" x14ac:dyDescent="0.4">
      <c r="A56" s="211">
        <v>1</v>
      </c>
      <c r="B56" s="212" t="s">
        <v>214</v>
      </c>
      <c r="C56" s="213"/>
      <c r="D56" s="214"/>
      <c r="E56" s="214"/>
      <c r="F56" s="214"/>
      <c r="G56" s="215"/>
    </row>
    <row r="57" spans="1:7" x14ac:dyDescent="0.4">
      <c r="A57" s="211" t="s">
        <v>132</v>
      </c>
      <c r="B57" s="216" t="s">
        <v>54</v>
      </c>
      <c r="C57" s="217"/>
      <c r="D57" s="218"/>
      <c r="E57" s="218"/>
      <c r="F57" s="218"/>
      <c r="G57" s="219"/>
    </row>
    <row r="58" spans="1:7" x14ac:dyDescent="0.4">
      <c r="A58" s="211" t="s">
        <v>135</v>
      </c>
      <c r="B58" s="216" t="s">
        <v>55</v>
      </c>
      <c r="C58" s="217"/>
      <c r="D58" s="218"/>
      <c r="E58" s="218"/>
      <c r="F58" s="218"/>
      <c r="G58" s="219"/>
    </row>
    <row r="59" spans="1:7" ht="31.5" customHeight="1" x14ac:dyDescent="0.4">
      <c r="A59" s="211">
        <v>2</v>
      </c>
      <c r="B59" s="212" t="s">
        <v>49</v>
      </c>
      <c r="C59" s="213"/>
      <c r="D59" s="214"/>
      <c r="E59" s="214"/>
      <c r="F59" s="214"/>
      <c r="G59" s="566" t="s">
        <v>215</v>
      </c>
    </row>
    <row r="60" spans="1:7" ht="31.5" customHeight="1" x14ac:dyDescent="0.4">
      <c r="A60" s="211">
        <v>3</v>
      </c>
      <c r="B60" s="212" t="s">
        <v>33</v>
      </c>
      <c r="C60" s="213"/>
      <c r="D60" s="214"/>
      <c r="E60" s="214"/>
      <c r="F60" s="214"/>
      <c r="G60" s="566"/>
    </row>
    <row r="61" spans="1:7" ht="31.5" customHeight="1" x14ac:dyDescent="0.4">
      <c r="A61" s="211">
        <v>4</v>
      </c>
      <c r="B61" s="212" t="s">
        <v>216</v>
      </c>
      <c r="C61" s="213"/>
      <c r="D61" s="214"/>
      <c r="E61" s="214"/>
      <c r="F61" s="214"/>
      <c r="G61" s="220" t="s">
        <v>217</v>
      </c>
    </row>
    <row r="62" spans="1:7" x14ac:dyDescent="0.4">
      <c r="B62" s="221"/>
      <c r="D62" s="209"/>
      <c r="E62" s="209"/>
      <c r="F62" s="209"/>
    </row>
    <row r="63" spans="1:7" x14ac:dyDescent="0.4">
      <c r="B63" s="221"/>
      <c r="D63" s="209"/>
      <c r="E63" s="209"/>
      <c r="F63" s="209"/>
    </row>
    <row r="64" spans="1:7" ht="24" customHeight="1" x14ac:dyDescent="0.4">
      <c r="A64" s="201" t="s">
        <v>218</v>
      </c>
      <c r="B64" s="202"/>
      <c r="C64" s="203"/>
      <c r="D64" s="204"/>
      <c r="E64" s="204"/>
      <c r="F64" s="204"/>
      <c r="G64" s="205"/>
    </row>
    <row r="65" spans="1:6" x14ac:dyDescent="0.4">
      <c r="A65" s="206"/>
      <c r="B65" s="207"/>
      <c r="D65" s="209"/>
      <c r="E65" s="209"/>
      <c r="F65" s="209"/>
    </row>
    <row r="66" spans="1:6" ht="27" x14ac:dyDescent="0.4">
      <c r="A66" s="494" t="s">
        <v>47</v>
      </c>
      <c r="B66" s="495" t="s">
        <v>20</v>
      </c>
      <c r="C66" s="495" t="s">
        <v>200</v>
      </c>
      <c r="D66" s="177">
        <f>D$5</f>
        <v>2024</v>
      </c>
      <c r="E66" s="177">
        <f>E$5</f>
        <v>2025</v>
      </c>
      <c r="F66" s="177" t="str">
        <f>F$5</f>
        <v>2026
primele XX luni</v>
      </c>
    </row>
    <row r="67" spans="1:6" ht="27.75" x14ac:dyDescent="0.4">
      <c r="A67" s="222">
        <v>1</v>
      </c>
      <c r="B67" s="223" t="s">
        <v>219</v>
      </c>
      <c r="C67" s="222"/>
      <c r="D67" s="224"/>
      <c r="E67" s="224"/>
      <c r="F67" s="224"/>
    </row>
    <row r="68" spans="1:6" ht="27.75" x14ac:dyDescent="0.4">
      <c r="A68" s="222">
        <v>2</v>
      </c>
      <c r="B68" s="223" t="s">
        <v>220</v>
      </c>
      <c r="C68" s="222"/>
      <c r="D68" s="224"/>
      <c r="E68" s="224"/>
      <c r="F68" s="224"/>
    </row>
    <row r="69" spans="1:6" ht="27.75" customHeight="1" x14ac:dyDescent="0.4">
      <c r="A69" s="225"/>
      <c r="B69" s="226" t="s">
        <v>221</v>
      </c>
      <c r="C69" s="225"/>
      <c r="D69" s="227">
        <f>SUM(D67:D68)</f>
        <v>0</v>
      </c>
      <c r="E69" s="227">
        <f>SUM(E67:E68)</f>
        <v>0</v>
      </c>
      <c r="F69" s="227">
        <f>SUM(F67:F68)</f>
        <v>0</v>
      </c>
    </row>
    <row r="70" spans="1:6" x14ac:dyDescent="0.4">
      <c r="A70" s="228"/>
      <c r="B70" s="229"/>
      <c r="C70" s="228"/>
      <c r="D70" s="230"/>
      <c r="E70" s="230"/>
      <c r="F70" s="230"/>
    </row>
    <row r="71" spans="1:6" hidden="1" x14ac:dyDescent="0.4">
      <c r="A71" s="201" t="s">
        <v>59</v>
      </c>
      <c r="B71" s="202"/>
      <c r="C71" s="231"/>
      <c r="D71" s="232"/>
      <c r="E71" s="232"/>
      <c r="F71" s="232"/>
    </row>
    <row r="72" spans="1:6" hidden="1" x14ac:dyDescent="0.4">
      <c r="A72" s="222"/>
      <c r="B72" s="223" t="s">
        <v>222</v>
      </c>
      <c r="C72" s="222"/>
      <c r="D72" s="224"/>
      <c r="E72" s="224"/>
      <c r="F72" s="224"/>
    </row>
    <row r="73" spans="1:6" hidden="1" x14ac:dyDescent="0.4">
      <c r="A73" s="222"/>
      <c r="B73" s="223" t="s">
        <v>60</v>
      </c>
      <c r="C73" s="222"/>
      <c r="D73" s="233">
        <f>IF(D72=0,0,D72/D$150)</f>
        <v>0</v>
      </c>
      <c r="E73" s="233">
        <f>IF(E72=0,0,E72/E$150)</f>
        <v>0</v>
      </c>
      <c r="F73" s="233">
        <f>IF(F72=0,0,F72/F$150)</f>
        <v>0</v>
      </c>
    </row>
    <row r="74" spans="1:6" x14ac:dyDescent="0.4">
      <c r="A74" s="228"/>
      <c r="B74" s="229"/>
      <c r="C74" s="228"/>
      <c r="D74" s="230"/>
      <c r="E74" s="230"/>
      <c r="F74" s="230"/>
    </row>
    <row r="75" spans="1:6" ht="18.75" customHeight="1" x14ac:dyDescent="0.4">
      <c r="A75" s="201" t="s">
        <v>58</v>
      </c>
      <c r="B75" s="202"/>
      <c r="C75" s="231"/>
      <c r="D75" s="232"/>
      <c r="E75" s="232"/>
      <c r="F75" s="232"/>
    </row>
    <row r="76" spans="1:6" ht="27.75" customHeight="1" x14ac:dyDescent="0.4">
      <c r="A76" s="222"/>
      <c r="B76" s="223" t="s">
        <v>64</v>
      </c>
      <c r="C76" s="222"/>
      <c r="D76" s="224"/>
      <c r="E76" s="224"/>
      <c r="F76" s="224"/>
    </row>
    <row r="79" spans="1:6" ht="23.25" customHeight="1" x14ac:dyDescent="0.4">
      <c r="A79" s="201" t="s">
        <v>1752</v>
      </c>
      <c r="B79" s="202"/>
      <c r="C79" s="231"/>
      <c r="D79" s="232"/>
      <c r="E79" s="232"/>
      <c r="F79" s="232"/>
    </row>
    <row r="80" spans="1:6" ht="23.25" customHeight="1" x14ac:dyDescent="0.4">
      <c r="A80" s="222"/>
      <c r="B80" s="562" t="s">
        <v>1753</v>
      </c>
      <c r="C80" s="563"/>
      <c r="D80" s="563"/>
      <c r="E80" s="564"/>
      <c r="F80" s="504"/>
    </row>
    <row r="81" spans="1:6" ht="23.25" customHeight="1" x14ac:dyDescent="0.4">
      <c r="A81" s="222"/>
      <c r="B81" s="562" t="s">
        <v>1754</v>
      </c>
      <c r="C81" s="563"/>
      <c r="D81" s="563"/>
      <c r="E81" s="564"/>
      <c r="F81" s="504"/>
    </row>
    <row r="84" spans="1:6" ht="17.649999999999999" thickBot="1" x14ac:dyDescent="0.5">
      <c r="A84" s="503" t="s">
        <v>46</v>
      </c>
      <c r="B84" s="55"/>
      <c r="C84" s="55"/>
      <c r="D84" s="55"/>
      <c r="E84" s="55"/>
      <c r="F84" s="55"/>
    </row>
    <row r="85" spans="1:6" ht="107.25" customHeight="1" x14ac:dyDescent="0.4">
      <c r="A85" s="565" t="s">
        <v>1764</v>
      </c>
      <c r="B85" s="565"/>
      <c r="C85" s="565"/>
      <c r="D85" s="565"/>
      <c r="E85" s="565"/>
      <c r="F85" s="565"/>
    </row>
    <row r="87" spans="1:6" hidden="1" outlineLevel="1" x14ac:dyDescent="0.4">
      <c r="F87" s="1" t="s">
        <v>1755</v>
      </c>
    </row>
    <row r="88" spans="1:6" hidden="1" outlineLevel="1" x14ac:dyDescent="0.4">
      <c r="F88" s="1" t="s">
        <v>1756</v>
      </c>
    </row>
    <row r="89" spans="1:6" collapsed="1" x14ac:dyDescent="0.4"/>
  </sheetData>
  <mergeCells count="9">
    <mergeCell ref="B81:E81"/>
    <mergeCell ref="A85:F85"/>
    <mergeCell ref="G59:G60"/>
    <mergeCell ref="A12:A17"/>
    <mergeCell ref="C2:E2"/>
    <mergeCell ref="A6:A11"/>
    <mergeCell ref="A19:A26"/>
    <mergeCell ref="A29:A30"/>
    <mergeCell ref="B80:E80"/>
  </mergeCells>
  <dataValidations count="1">
    <dataValidation type="list" allowBlank="1" showInputMessage="1" showErrorMessage="1" prompt="Selectați DA sau NU" sqref="F80:F81" xr:uid="{4DA2897B-B77B-49B4-B498-458EE3706D3B}">
      <formula1>$F$87:$F$88</formula1>
    </dataValidation>
  </dataValidations>
  <hyperlinks>
    <hyperlink ref="G61" r:id="rId1" xr:uid="{BCEE65D3-66FA-49D0-84BB-0B5C1933AF68}"/>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79341-DAC4-4E98-B244-58359DC968CC}">
  <sheetPr>
    <pageSetUpPr autoPageBreaks="0"/>
  </sheetPr>
  <dimension ref="A1:U304"/>
  <sheetViews>
    <sheetView workbookViewId="0">
      <selection activeCell="A16" sqref="A16:J16"/>
    </sheetView>
  </sheetViews>
  <sheetFormatPr defaultRowHeight="14.25" x14ac:dyDescent="0.45"/>
  <cols>
    <col min="1" max="1" width="42.53125" customWidth="1"/>
    <col min="2" max="2" width="26.796875" customWidth="1"/>
    <col min="3" max="3" width="31" customWidth="1"/>
    <col min="4" max="5" width="73.46484375" customWidth="1"/>
    <col min="6" max="6" width="17" customWidth="1"/>
    <col min="7" max="7" width="73.46484375" customWidth="1"/>
    <col min="8" max="8" width="30.46484375" customWidth="1"/>
    <col min="9" max="9" width="49.53125" customWidth="1"/>
    <col min="10" max="10" width="31.73046875" customWidth="1"/>
    <col min="11" max="11" width="40.265625" customWidth="1"/>
    <col min="12" max="12" width="26.796875" customWidth="1"/>
    <col min="13" max="13" width="51.796875" customWidth="1"/>
    <col min="14" max="14" width="73.46484375" customWidth="1"/>
    <col min="15" max="15" width="71.53125" customWidth="1"/>
    <col min="16" max="16" width="17.73046875" customWidth="1"/>
    <col min="17" max="17" width="36.53125" customWidth="1"/>
    <col min="18" max="18" width="50.53125" customWidth="1"/>
    <col min="19" max="19" width="31.53125" customWidth="1"/>
    <col min="20" max="20" width="73.46484375" customWidth="1"/>
    <col min="21" max="21" width="71.265625" customWidth="1"/>
  </cols>
  <sheetData>
    <row r="1" spans="1:21" x14ac:dyDescent="0.45">
      <c r="A1" s="466" t="s">
        <v>1704</v>
      </c>
      <c r="B1" s="466" t="s">
        <v>1705</v>
      </c>
      <c r="C1" s="466" t="s">
        <v>1706</v>
      </c>
      <c r="D1" s="466" t="s">
        <v>1707</v>
      </c>
      <c r="E1" s="466" t="s">
        <v>1708</v>
      </c>
      <c r="F1" s="466" t="s">
        <v>1709</v>
      </c>
      <c r="G1" s="466" t="s">
        <v>1710</v>
      </c>
      <c r="H1" s="466" t="s">
        <v>1711</v>
      </c>
      <c r="I1" s="466" t="s">
        <v>1712</v>
      </c>
      <c r="J1" s="466" t="s">
        <v>1713</v>
      </c>
      <c r="K1" s="466" t="s">
        <v>1714</v>
      </c>
      <c r="L1" s="466" t="s">
        <v>1715</v>
      </c>
      <c r="M1" s="466" t="s">
        <v>1716</v>
      </c>
      <c r="N1" s="466" t="s">
        <v>1717</v>
      </c>
      <c r="O1" s="466" t="s">
        <v>1718</v>
      </c>
      <c r="P1" s="466" t="s">
        <v>1719</v>
      </c>
      <c r="Q1" s="466" t="s">
        <v>1720</v>
      </c>
      <c r="R1" s="466" t="s">
        <v>1721</v>
      </c>
      <c r="S1" s="466" t="s">
        <v>1722</v>
      </c>
      <c r="T1" s="466" t="s">
        <v>1723</v>
      </c>
      <c r="U1" s="466" t="s">
        <v>1724</v>
      </c>
    </row>
    <row r="2" spans="1:21" x14ac:dyDescent="0.45">
      <c r="A2" s="464" t="s">
        <v>700</v>
      </c>
      <c r="B2" s="464" t="s">
        <v>701</v>
      </c>
      <c r="C2" s="464" t="s">
        <v>702</v>
      </c>
      <c r="D2" s="464" t="s">
        <v>703</v>
      </c>
      <c r="E2" s="464" t="s">
        <v>704</v>
      </c>
      <c r="F2" s="464" t="s">
        <v>705</v>
      </c>
      <c r="G2" s="464" t="s">
        <v>706</v>
      </c>
      <c r="H2" s="464" t="s">
        <v>707</v>
      </c>
      <c r="I2" s="464" t="s">
        <v>708</v>
      </c>
      <c r="J2" s="464" t="s">
        <v>709</v>
      </c>
      <c r="K2" s="464" t="s">
        <v>710</v>
      </c>
      <c r="L2" s="464" t="s">
        <v>711</v>
      </c>
      <c r="M2" s="464" t="s">
        <v>712</v>
      </c>
      <c r="N2" s="464" t="s">
        <v>713</v>
      </c>
      <c r="O2" s="464" t="s">
        <v>714</v>
      </c>
      <c r="P2" s="464" t="s">
        <v>715</v>
      </c>
      <c r="Q2" s="464" t="s">
        <v>716</v>
      </c>
      <c r="R2" s="464" t="s">
        <v>717</v>
      </c>
      <c r="S2" s="464" t="s">
        <v>718</v>
      </c>
      <c r="T2" s="464" t="s">
        <v>719</v>
      </c>
      <c r="U2" s="467" t="s">
        <v>720</v>
      </c>
    </row>
    <row r="3" spans="1:21" x14ac:dyDescent="0.45">
      <c r="A3" s="464" t="s">
        <v>721</v>
      </c>
      <c r="B3" s="464" t="s">
        <v>722</v>
      </c>
      <c r="C3" s="464" t="s">
        <v>723</v>
      </c>
      <c r="D3" s="464" t="s">
        <v>724</v>
      </c>
      <c r="E3" s="464" t="s">
        <v>725</v>
      </c>
      <c r="F3" s="464" t="s">
        <v>726</v>
      </c>
      <c r="G3" s="464" t="s">
        <v>727</v>
      </c>
      <c r="H3" s="464" t="s">
        <v>728</v>
      </c>
      <c r="I3" s="464" t="s">
        <v>729</v>
      </c>
      <c r="J3" s="464" t="s">
        <v>730</v>
      </c>
      <c r="K3" s="464" t="s">
        <v>731</v>
      </c>
      <c r="L3" s="464" t="s">
        <v>732</v>
      </c>
      <c r="M3" s="464" t="s">
        <v>733</v>
      </c>
      <c r="N3" s="464" t="s">
        <v>734</v>
      </c>
      <c r="O3" s="464" t="s">
        <v>735</v>
      </c>
      <c r="P3" s="464" t="s">
        <v>736</v>
      </c>
      <c r="Q3" s="464" t="s">
        <v>737</v>
      </c>
      <c r="R3" s="464" t="s">
        <v>738</v>
      </c>
      <c r="S3" s="464" t="s">
        <v>739</v>
      </c>
      <c r="T3" s="464" t="s">
        <v>740</v>
      </c>
      <c r="U3" s="465"/>
    </row>
    <row r="4" spans="1:21" x14ac:dyDescent="0.45">
      <c r="A4" s="464" t="s">
        <v>741</v>
      </c>
      <c r="B4" s="464" t="s">
        <v>742</v>
      </c>
      <c r="C4" s="464" t="s">
        <v>743</v>
      </c>
      <c r="D4" s="464" t="s">
        <v>744</v>
      </c>
      <c r="E4" s="464" t="s">
        <v>745</v>
      </c>
      <c r="F4" s="464" t="s">
        <v>746</v>
      </c>
      <c r="G4" s="464" t="s">
        <v>747</v>
      </c>
      <c r="H4" s="464" t="s">
        <v>748</v>
      </c>
      <c r="I4" s="464" t="s">
        <v>749</v>
      </c>
      <c r="J4" s="464" t="s">
        <v>750</v>
      </c>
      <c r="K4" s="464" t="s">
        <v>751</v>
      </c>
      <c r="L4" s="464" t="s">
        <v>752</v>
      </c>
      <c r="M4" s="464" t="s">
        <v>753</v>
      </c>
      <c r="N4" s="464" t="s">
        <v>754</v>
      </c>
      <c r="O4" s="464" t="s">
        <v>755</v>
      </c>
      <c r="P4" s="464" t="s">
        <v>756</v>
      </c>
      <c r="Q4" s="464" t="s">
        <v>757</v>
      </c>
      <c r="R4" s="464" t="s">
        <v>758</v>
      </c>
      <c r="S4" s="464" t="s">
        <v>759</v>
      </c>
      <c r="T4" s="464" t="s">
        <v>760</v>
      </c>
      <c r="U4" s="465"/>
    </row>
    <row r="5" spans="1:21" x14ac:dyDescent="0.45">
      <c r="A5" s="464" t="s">
        <v>761</v>
      </c>
      <c r="B5" s="464" t="s">
        <v>762</v>
      </c>
      <c r="C5" s="464" t="s">
        <v>763</v>
      </c>
      <c r="D5" s="464" t="s">
        <v>764</v>
      </c>
      <c r="E5" s="464" t="s">
        <v>765</v>
      </c>
      <c r="F5" s="464" t="s">
        <v>766</v>
      </c>
      <c r="G5" s="464" t="s">
        <v>767</v>
      </c>
      <c r="H5" s="464" t="s">
        <v>768</v>
      </c>
      <c r="I5" s="464" t="s">
        <v>769</v>
      </c>
      <c r="J5" s="464" t="s">
        <v>770</v>
      </c>
      <c r="K5" s="464" t="s">
        <v>771</v>
      </c>
      <c r="L5" s="464" t="s">
        <v>772</v>
      </c>
      <c r="M5" s="464" t="s">
        <v>773</v>
      </c>
      <c r="N5" s="464" t="s">
        <v>774</v>
      </c>
      <c r="O5" s="464" t="s">
        <v>775</v>
      </c>
      <c r="P5" s="464" t="s">
        <v>776</v>
      </c>
      <c r="Q5" s="464" t="s">
        <v>777</v>
      </c>
      <c r="R5" s="464" t="s">
        <v>778</v>
      </c>
      <c r="S5" s="464" t="s">
        <v>779</v>
      </c>
      <c r="T5" s="467" t="s">
        <v>780</v>
      </c>
      <c r="U5" s="465"/>
    </row>
    <row r="6" spans="1:21" x14ac:dyDescent="0.45">
      <c r="A6" s="464" t="s">
        <v>781</v>
      </c>
      <c r="B6" s="464" t="s">
        <v>782</v>
      </c>
      <c r="C6" s="464" t="s">
        <v>783</v>
      </c>
      <c r="D6" s="464" t="s">
        <v>784</v>
      </c>
      <c r="E6" s="464" t="s">
        <v>785</v>
      </c>
      <c r="F6" s="464" t="s">
        <v>786</v>
      </c>
      <c r="G6" s="464" t="s">
        <v>787</v>
      </c>
      <c r="H6" s="464" t="s">
        <v>788</v>
      </c>
      <c r="I6" s="464" t="s">
        <v>789</v>
      </c>
      <c r="J6" s="464" t="s">
        <v>790</v>
      </c>
      <c r="K6" s="464" t="s">
        <v>791</v>
      </c>
      <c r="L6" s="464" t="s">
        <v>792</v>
      </c>
      <c r="M6" s="464" t="s">
        <v>793</v>
      </c>
      <c r="N6" s="464" t="s">
        <v>794</v>
      </c>
      <c r="O6" s="464" t="s">
        <v>795</v>
      </c>
      <c r="P6" s="464" t="s">
        <v>796</v>
      </c>
      <c r="Q6" s="464" t="s">
        <v>797</v>
      </c>
      <c r="R6" s="464" t="s">
        <v>798</v>
      </c>
      <c r="S6" s="464" t="s">
        <v>799</v>
      </c>
    </row>
    <row r="7" spans="1:21" x14ac:dyDescent="0.45">
      <c r="A7" s="464" t="s">
        <v>800</v>
      </c>
      <c r="B7" s="464" t="s">
        <v>801</v>
      </c>
      <c r="C7" s="464" t="s">
        <v>802</v>
      </c>
      <c r="D7" s="464" t="s">
        <v>803</v>
      </c>
      <c r="E7" s="464" t="s">
        <v>804</v>
      </c>
      <c r="F7" s="464" t="s">
        <v>805</v>
      </c>
      <c r="G7" s="464" t="s">
        <v>806</v>
      </c>
      <c r="H7" s="464" t="s">
        <v>807</v>
      </c>
      <c r="I7" s="464" t="s">
        <v>808</v>
      </c>
      <c r="J7" s="464" t="s">
        <v>809</v>
      </c>
      <c r="K7" s="464" t="s">
        <v>810</v>
      </c>
      <c r="L7" s="467" t="s">
        <v>811</v>
      </c>
      <c r="M7" s="464" t="s">
        <v>812</v>
      </c>
      <c r="N7" s="464" t="s">
        <v>813</v>
      </c>
      <c r="O7" s="464" t="s">
        <v>814</v>
      </c>
      <c r="P7" s="464" t="s">
        <v>815</v>
      </c>
      <c r="Q7" s="464" t="s">
        <v>816</v>
      </c>
      <c r="R7" s="464" t="s">
        <v>817</v>
      </c>
      <c r="S7" s="464" t="s">
        <v>818</v>
      </c>
    </row>
    <row r="8" spans="1:21" x14ac:dyDescent="0.45">
      <c r="A8" s="464" t="s">
        <v>819</v>
      </c>
      <c r="B8" s="464" t="s">
        <v>820</v>
      </c>
      <c r="C8" s="464" t="s">
        <v>821</v>
      </c>
      <c r="D8" s="464" t="s">
        <v>822</v>
      </c>
      <c r="E8" s="464" t="s">
        <v>823</v>
      </c>
      <c r="F8" s="464" t="s">
        <v>824</v>
      </c>
      <c r="G8" s="464" t="s">
        <v>825</v>
      </c>
      <c r="H8" s="464" t="s">
        <v>826</v>
      </c>
      <c r="I8" s="464" t="s">
        <v>827</v>
      </c>
      <c r="J8" s="464" t="s">
        <v>828</v>
      </c>
      <c r="K8" s="464" t="s">
        <v>829</v>
      </c>
      <c r="L8" s="465"/>
      <c r="M8" s="464" t="s">
        <v>830</v>
      </c>
      <c r="N8" s="464" t="s">
        <v>831</v>
      </c>
      <c r="O8" s="464" t="s">
        <v>832</v>
      </c>
      <c r="P8" s="464" t="s">
        <v>833</v>
      </c>
      <c r="Q8" s="464" t="s">
        <v>834</v>
      </c>
      <c r="R8" s="464" t="s">
        <v>835</v>
      </c>
      <c r="S8" s="464" t="s">
        <v>836</v>
      </c>
    </row>
    <row r="9" spans="1:21" x14ac:dyDescent="0.45">
      <c r="A9" s="464" t="s">
        <v>837</v>
      </c>
      <c r="B9" s="464" t="s">
        <v>838</v>
      </c>
      <c r="C9" s="464" t="s">
        <v>839</v>
      </c>
      <c r="D9" s="464" t="s">
        <v>840</v>
      </c>
      <c r="E9" s="464" t="s">
        <v>841</v>
      </c>
      <c r="F9" s="464" t="s">
        <v>842</v>
      </c>
      <c r="G9" s="464" t="s">
        <v>843</v>
      </c>
      <c r="H9" s="464" t="s">
        <v>844</v>
      </c>
      <c r="I9" s="464" t="s">
        <v>845</v>
      </c>
      <c r="J9" s="464" t="s">
        <v>846</v>
      </c>
      <c r="K9" s="464" t="s">
        <v>847</v>
      </c>
      <c r="L9" s="465"/>
      <c r="M9" s="464" t="s">
        <v>848</v>
      </c>
      <c r="N9" s="464" t="s">
        <v>849</v>
      </c>
      <c r="O9" s="464" t="s">
        <v>850</v>
      </c>
      <c r="P9" s="464" t="s">
        <v>851</v>
      </c>
      <c r="Q9" s="464" t="s">
        <v>852</v>
      </c>
      <c r="R9" s="464" t="s">
        <v>853</v>
      </c>
      <c r="S9" s="464" t="s">
        <v>854</v>
      </c>
    </row>
    <row r="10" spans="1:21" x14ac:dyDescent="0.45">
      <c r="A10" s="464" t="s">
        <v>855</v>
      </c>
      <c r="B10" s="464" t="s">
        <v>856</v>
      </c>
      <c r="C10" s="464" t="s">
        <v>857</v>
      </c>
      <c r="D10" s="464" t="s">
        <v>858</v>
      </c>
      <c r="E10" s="464" t="s">
        <v>859</v>
      </c>
      <c r="F10" s="464" t="s">
        <v>860</v>
      </c>
      <c r="G10" s="464" t="s">
        <v>861</v>
      </c>
      <c r="H10" s="464" t="s">
        <v>862</v>
      </c>
      <c r="I10" s="464" t="s">
        <v>863</v>
      </c>
      <c r="J10" s="464" t="s">
        <v>864</v>
      </c>
      <c r="K10" s="464" t="s">
        <v>865</v>
      </c>
      <c r="L10" s="465"/>
      <c r="M10" s="464" t="s">
        <v>866</v>
      </c>
      <c r="N10" s="464" t="s">
        <v>867</v>
      </c>
      <c r="O10" s="464" t="s">
        <v>868</v>
      </c>
      <c r="P10" s="464" t="s">
        <v>869</v>
      </c>
      <c r="Q10" s="464" t="s">
        <v>870</v>
      </c>
      <c r="R10" s="464" t="s">
        <v>871</v>
      </c>
      <c r="S10" s="464" t="s">
        <v>872</v>
      </c>
    </row>
    <row r="11" spans="1:21" x14ac:dyDescent="0.45">
      <c r="A11" s="464" t="s">
        <v>873</v>
      </c>
      <c r="B11" s="464" t="s">
        <v>874</v>
      </c>
      <c r="C11" s="464" t="s">
        <v>875</v>
      </c>
      <c r="D11" s="464" t="s">
        <v>876</v>
      </c>
      <c r="E11" s="464" t="s">
        <v>877</v>
      </c>
      <c r="F11" s="464" t="s">
        <v>878</v>
      </c>
      <c r="G11" s="464" t="s">
        <v>879</v>
      </c>
      <c r="H11" s="464" t="s">
        <v>880</v>
      </c>
      <c r="I11" s="464" t="s">
        <v>881</v>
      </c>
      <c r="J11" s="464" t="s">
        <v>882</v>
      </c>
      <c r="K11" s="464" t="s">
        <v>883</v>
      </c>
      <c r="L11" s="465"/>
      <c r="M11" s="464" t="s">
        <v>884</v>
      </c>
      <c r="N11" s="464" t="s">
        <v>885</v>
      </c>
      <c r="O11" s="464" t="s">
        <v>886</v>
      </c>
      <c r="P11" s="464" t="s">
        <v>887</v>
      </c>
      <c r="Q11" s="464" t="s">
        <v>888</v>
      </c>
      <c r="R11" s="464" t="s">
        <v>889</v>
      </c>
      <c r="S11" s="464" t="s">
        <v>890</v>
      </c>
    </row>
    <row r="12" spans="1:21" x14ac:dyDescent="0.45">
      <c r="A12" s="464" t="s">
        <v>891</v>
      </c>
      <c r="B12" s="464" t="s">
        <v>892</v>
      </c>
      <c r="C12" s="464" t="s">
        <v>893</v>
      </c>
      <c r="D12" s="467" t="s">
        <v>894</v>
      </c>
      <c r="E12" s="464" t="s">
        <v>895</v>
      </c>
      <c r="F12" s="464" t="s">
        <v>896</v>
      </c>
      <c r="G12" s="464" t="s">
        <v>897</v>
      </c>
      <c r="H12" s="464" t="s">
        <v>898</v>
      </c>
      <c r="I12" s="467" t="s">
        <v>899</v>
      </c>
      <c r="J12" s="464" t="s">
        <v>900</v>
      </c>
      <c r="K12" s="464" t="s">
        <v>901</v>
      </c>
      <c r="L12" s="465"/>
      <c r="M12" s="464" t="s">
        <v>902</v>
      </c>
      <c r="N12" s="464" t="s">
        <v>903</v>
      </c>
      <c r="O12" s="464" t="s">
        <v>904</v>
      </c>
      <c r="P12" s="464" t="s">
        <v>905</v>
      </c>
      <c r="Q12" s="464" t="s">
        <v>906</v>
      </c>
      <c r="R12" s="464" t="s">
        <v>907</v>
      </c>
      <c r="S12" s="464" t="s">
        <v>908</v>
      </c>
    </row>
    <row r="13" spans="1:21" x14ac:dyDescent="0.45">
      <c r="A13" s="464" t="s">
        <v>909</v>
      </c>
      <c r="B13" s="464" t="s">
        <v>910</v>
      </c>
      <c r="C13" s="464" t="s">
        <v>911</v>
      </c>
      <c r="D13" s="465"/>
      <c r="E13" s="464" t="s">
        <v>912</v>
      </c>
      <c r="F13" s="464" t="s">
        <v>913</v>
      </c>
      <c r="G13" s="464" t="s">
        <v>914</v>
      </c>
      <c r="H13" s="464" t="s">
        <v>915</v>
      </c>
      <c r="I13" s="465"/>
      <c r="J13" s="464" t="s">
        <v>916</v>
      </c>
      <c r="K13" s="464" t="s">
        <v>917</v>
      </c>
      <c r="L13" s="465"/>
      <c r="M13" s="464" t="s">
        <v>918</v>
      </c>
      <c r="N13" s="464" t="s">
        <v>919</v>
      </c>
      <c r="O13" s="467" t="s">
        <v>920</v>
      </c>
      <c r="P13" s="464" t="s">
        <v>921</v>
      </c>
      <c r="Q13" s="464" t="s">
        <v>922</v>
      </c>
      <c r="R13" s="464" t="s">
        <v>923</v>
      </c>
      <c r="S13" s="464" t="s">
        <v>924</v>
      </c>
    </row>
    <row r="14" spans="1:21" x14ac:dyDescent="0.45">
      <c r="A14" s="464" t="s">
        <v>925</v>
      </c>
      <c r="B14" s="464" t="s">
        <v>926</v>
      </c>
      <c r="C14" s="464" t="s">
        <v>927</v>
      </c>
      <c r="D14" s="465"/>
      <c r="E14" s="467" t="s">
        <v>928</v>
      </c>
      <c r="F14" s="464" t="s">
        <v>929</v>
      </c>
      <c r="G14" s="464" t="s">
        <v>930</v>
      </c>
      <c r="H14" s="464" t="s">
        <v>931</v>
      </c>
      <c r="I14" s="465"/>
      <c r="J14" s="464" t="s">
        <v>932</v>
      </c>
      <c r="K14" s="464" t="s">
        <v>933</v>
      </c>
      <c r="L14" s="465"/>
      <c r="M14" s="464" t="s">
        <v>934</v>
      </c>
      <c r="N14" s="464" t="s">
        <v>935</v>
      </c>
      <c r="O14" s="465"/>
      <c r="P14" s="464" t="s">
        <v>936</v>
      </c>
      <c r="Q14" s="464" t="s">
        <v>937</v>
      </c>
      <c r="R14" s="464" t="s">
        <v>938</v>
      </c>
      <c r="S14" s="464" t="s">
        <v>939</v>
      </c>
    </row>
    <row r="15" spans="1:21" x14ac:dyDescent="0.45">
      <c r="A15" s="464" t="s">
        <v>940</v>
      </c>
      <c r="B15" s="464" t="s">
        <v>941</v>
      </c>
      <c r="C15" s="464" t="s">
        <v>942</v>
      </c>
      <c r="D15" s="465"/>
      <c r="E15" s="465"/>
      <c r="F15" s="464" t="s">
        <v>943</v>
      </c>
      <c r="G15" s="464" t="s">
        <v>944</v>
      </c>
      <c r="H15" s="464" t="s">
        <v>945</v>
      </c>
      <c r="I15" s="465"/>
      <c r="J15" s="464" t="s">
        <v>946</v>
      </c>
      <c r="K15" s="464" t="s">
        <v>947</v>
      </c>
      <c r="L15" s="465"/>
      <c r="M15" s="464" t="s">
        <v>948</v>
      </c>
      <c r="N15" s="464" t="s">
        <v>949</v>
      </c>
      <c r="O15" s="465"/>
      <c r="P15" s="464" t="s">
        <v>950</v>
      </c>
      <c r="Q15" s="464" t="s">
        <v>951</v>
      </c>
      <c r="R15" s="464" t="s">
        <v>952</v>
      </c>
      <c r="S15" s="464" t="s">
        <v>953</v>
      </c>
    </row>
    <row r="16" spans="1:21" x14ac:dyDescent="0.45">
      <c r="A16" s="464" t="s">
        <v>954</v>
      </c>
      <c r="B16" s="464" t="s">
        <v>955</v>
      </c>
      <c r="C16" s="464" t="s">
        <v>956</v>
      </c>
      <c r="D16" s="465"/>
      <c r="E16" s="465"/>
      <c r="F16" s="464" t="s">
        <v>957</v>
      </c>
      <c r="G16" s="464" t="s">
        <v>958</v>
      </c>
      <c r="H16" s="464" t="s">
        <v>959</v>
      </c>
      <c r="I16" s="465"/>
      <c r="J16" s="464" t="s">
        <v>960</v>
      </c>
      <c r="K16" s="464" t="s">
        <v>961</v>
      </c>
      <c r="L16" s="465"/>
      <c r="M16" s="464" t="s">
        <v>962</v>
      </c>
      <c r="N16" s="464" t="s">
        <v>963</v>
      </c>
      <c r="O16" s="465"/>
      <c r="P16" s="467" t="s">
        <v>964</v>
      </c>
      <c r="Q16" s="464" t="s">
        <v>965</v>
      </c>
      <c r="R16" s="464" t="s">
        <v>966</v>
      </c>
      <c r="S16" s="464" t="s">
        <v>967</v>
      </c>
    </row>
    <row r="17" spans="1:19" x14ac:dyDescent="0.45">
      <c r="A17" s="464" t="s">
        <v>968</v>
      </c>
      <c r="B17" s="464" t="s">
        <v>969</v>
      </c>
      <c r="C17" s="464" t="s">
        <v>970</v>
      </c>
      <c r="D17" s="465"/>
      <c r="E17" s="465"/>
      <c r="F17" s="464" t="s">
        <v>971</v>
      </c>
      <c r="G17" s="464" t="s">
        <v>972</v>
      </c>
      <c r="H17" s="464" t="s">
        <v>973</v>
      </c>
      <c r="I17" s="465"/>
      <c r="J17" s="464" t="s">
        <v>974</v>
      </c>
      <c r="K17" s="464" t="s">
        <v>975</v>
      </c>
      <c r="L17" s="465"/>
      <c r="M17" s="464" t="s">
        <v>976</v>
      </c>
      <c r="N17" s="464" t="s">
        <v>977</v>
      </c>
      <c r="O17" s="465"/>
      <c r="P17" s="465"/>
      <c r="Q17" s="464" t="s">
        <v>978</v>
      </c>
      <c r="R17" s="464" t="s">
        <v>979</v>
      </c>
      <c r="S17" s="464" t="s">
        <v>980</v>
      </c>
    </row>
    <row r="18" spans="1:19" x14ac:dyDescent="0.45">
      <c r="A18" s="464" t="s">
        <v>981</v>
      </c>
      <c r="B18" s="464" t="s">
        <v>982</v>
      </c>
      <c r="C18" s="464" t="s">
        <v>983</v>
      </c>
      <c r="D18" s="465"/>
      <c r="E18" s="465"/>
      <c r="F18" s="464" t="s">
        <v>984</v>
      </c>
      <c r="G18" s="464" t="s">
        <v>985</v>
      </c>
      <c r="H18" s="464" t="s">
        <v>986</v>
      </c>
      <c r="I18" s="465"/>
      <c r="J18" s="464" t="s">
        <v>987</v>
      </c>
      <c r="K18" s="464" t="s">
        <v>988</v>
      </c>
      <c r="L18" s="465"/>
      <c r="M18" s="464" t="s">
        <v>989</v>
      </c>
      <c r="N18" s="464" t="s">
        <v>990</v>
      </c>
      <c r="O18" s="465"/>
      <c r="P18" s="465"/>
      <c r="Q18" s="467" t="s">
        <v>991</v>
      </c>
      <c r="R18" s="464" t="s">
        <v>992</v>
      </c>
      <c r="S18" s="464" t="s">
        <v>993</v>
      </c>
    </row>
    <row r="19" spans="1:19" x14ac:dyDescent="0.45">
      <c r="A19" s="464" t="s">
        <v>994</v>
      </c>
      <c r="B19" s="464" t="s">
        <v>995</v>
      </c>
      <c r="C19" s="464" t="s">
        <v>996</v>
      </c>
      <c r="D19" s="465"/>
      <c r="E19" s="465"/>
      <c r="F19" s="464" t="s">
        <v>997</v>
      </c>
      <c r="G19" s="464" t="s">
        <v>998</v>
      </c>
      <c r="H19" s="464" t="s">
        <v>999</v>
      </c>
      <c r="I19" s="465"/>
      <c r="J19" s="464" t="s">
        <v>1000</v>
      </c>
      <c r="K19" s="464" t="s">
        <v>1001</v>
      </c>
      <c r="L19" s="465"/>
      <c r="M19" s="464" t="s">
        <v>1002</v>
      </c>
      <c r="N19" s="464" t="s">
        <v>1003</v>
      </c>
      <c r="O19" s="465"/>
      <c r="P19" s="465"/>
      <c r="Q19" s="465"/>
      <c r="R19" s="464" t="s">
        <v>1004</v>
      </c>
      <c r="S19" s="464" t="s">
        <v>1005</v>
      </c>
    </row>
    <row r="20" spans="1:19" x14ac:dyDescent="0.45">
      <c r="A20" s="464" t="s">
        <v>1006</v>
      </c>
      <c r="B20" s="464" t="s">
        <v>1007</v>
      </c>
      <c r="C20" s="464" t="s">
        <v>1008</v>
      </c>
      <c r="D20" s="465"/>
      <c r="E20" s="465"/>
      <c r="F20" s="464" t="s">
        <v>1009</v>
      </c>
      <c r="G20" s="464" t="s">
        <v>1010</v>
      </c>
      <c r="H20" s="464" t="s">
        <v>1011</v>
      </c>
      <c r="I20" s="465"/>
      <c r="J20" s="464" t="s">
        <v>1012</v>
      </c>
      <c r="K20" s="464" t="s">
        <v>1013</v>
      </c>
      <c r="L20" s="465"/>
      <c r="M20" s="464" t="s">
        <v>1014</v>
      </c>
      <c r="N20" s="464" t="s">
        <v>1015</v>
      </c>
      <c r="O20" s="465"/>
      <c r="P20" s="465"/>
      <c r="Q20" s="465"/>
      <c r="R20" s="464" t="s">
        <v>1016</v>
      </c>
      <c r="S20" s="464" t="s">
        <v>1017</v>
      </c>
    </row>
    <row r="21" spans="1:19" x14ac:dyDescent="0.45">
      <c r="A21" s="464" t="s">
        <v>1018</v>
      </c>
      <c r="B21" s="464" t="s">
        <v>1019</v>
      </c>
      <c r="C21" s="464" t="s">
        <v>1020</v>
      </c>
      <c r="D21" s="465"/>
      <c r="E21" s="465"/>
      <c r="F21" s="464" t="s">
        <v>1021</v>
      </c>
      <c r="G21" s="464" t="s">
        <v>1022</v>
      </c>
      <c r="H21" s="464" t="s">
        <v>1023</v>
      </c>
      <c r="I21" s="465"/>
      <c r="J21" s="464" t="s">
        <v>1024</v>
      </c>
      <c r="K21" s="464" t="s">
        <v>1025</v>
      </c>
      <c r="L21" s="465"/>
      <c r="M21" s="464" t="s">
        <v>1026</v>
      </c>
      <c r="N21" s="464" t="s">
        <v>1027</v>
      </c>
      <c r="O21" s="465"/>
      <c r="P21" s="465"/>
      <c r="Q21" s="465"/>
      <c r="R21" s="467" t="s">
        <v>1028</v>
      </c>
      <c r="S21" s="464" t="s">
        <v>1029</v>
      </c>
    </row>
    <row r="22" spans="1:19" x14ac:dyDescent="0.45">
      <c r="A22" s="464" t="s">
        <v>1030</v>
      </c>
      <c r="B22" s="464" t="s">
        <v>1031</v>
      </c>
      <c r="C22" s="464" t="s">
        <v>1032</v>
      </c>
      <c r="D22" s="465"/>
      <c r="E22" s="465"/>
      <c r="F22" s="464" t="s">
        <v>1033</v>
      </c>
      <c r="G22" s="464" t="s">
        <v>1034</v>
      </c>
      <c r="H22" s="464" t="s">
        <v>1035</v>
      </c>
      <c r="I22" s="465"/>
      <c r="J22" s="464" t="s">
        <v>1036</v>
      </c>
      <c r="K22" s="464" t="s">
        <v>1037</v>
      </c>
      <c r="L22" s="465"/>
      <c r="M22" s="464" t="s">
        <v>1038</v>
      </c>
      <c r="N22" s="464" t="s">
        <v>1039</v>
      </c>
      <c r="O22" s="465"/>
      <c r="P22" s="465"/>
      <c r="Q22" s="465"/>
      <c r="R22" s="465"/>
      <c r="S22" s="464" t="s">
        <v>1040</v>
      </c>
    </row>
    <row r="23" spans="1:19" x14ac:dyDescent="0.45">
      <c r="A23" s="464" t="s">
        <v>1041</v>
      </c>
      <c r="B23" s="464" t="s">
        <v>1042</v>
      </c>
      <c r="C23" s="464" t="s">
        <v>1043</v>
      </c>
      <c r="D23" s="465"/>
      <c r="E23" s="465"/>
      <c r="F23" s="464" t="s">
        <v>1044</v>
      </c>
      <c r="G23" s="464" t="s">
        <v>1045</v>
      </c>
      <c r="H23" s="464" t="s">
        <v>1046</v>
      </c>
      <c r="I23" s="465"/>
      <c r="J23" s="464" t="s">
        <v>1047</v>
      </c>
      <c r="K23" s="464" t="s">
        <v>1048</v>
      </c>
      <c r="L23" s="465"/>
      <c r="M23" s="464" t="s">
        <v>1049</v>
      </c>
      <c r="N23" s="464" t="s">
        <v>1050</v>
      </c>
      <c r="O23" s="465"/>
      <c r="P23" s="465"/>
      <c r="Q23" s="465"/>
      <c r="R23" s="465"/>
      <c r="S23" s="464" t="s">
        <v>1051</v>
      </c>
    </row>
    <row r="24" spans="1:19" x14ac:dyDescent="0.45">
      <c r="A24" s="464" t="s">
        <v>1052</v>
      </c>
      <c r="B24" s="467" t="s">
        <v>1053</v>
      </c>
      <c r="C24" s="464" t="s">
        <v>1054</v>
      </c>
      <c r="D24" s="465"/>
      <c r="E24" s="465"/>
      <c r="F24" s="464" t="s">
        <v>1055</v>
      </c>
      <c r="G24" s="464" t="s">
        <v>1056</v>
      </c>
      <c r="H24" s="464" t="s">
        <v>1057</v>
      </c>
      <c r="I24" s="465"/>
      <c r="J24" s="464" t="s">
        <v>1058</v>
      </c>
      <c r="K24" s="464" t="s">
        <v>1059</v>
      </c>
      <c r="L24" s="465"/>
      <c r="M24" s="464" t="s">
        <v>1060</v>
      </c>
      <c r="N24" s="464" t="s">
        <v>1061</v>
      </c>
      <c r="O24" s="465"/>
      <c r="P24" s="465"/>
      <c r="Q24" s="465"/>
      <c r="R24" s="465"/>
      <c r="S24" s="464" t="s">
        <v>1062</v>
      </c>
    </row>
    <row r="25" spans="1:19" x14ac:dyDescent="0.45">
      <c r="A25" s="464" t="s">
        <v>1063</v>
      </c>
      <c r="B25" s="465"/>
      <c r="C25" s="464" t="s">
        <v>1064</v>
      </c>
      <c r="D25" s="465"/>
      <c r="E25" s="465"/>
      <c r="F25" s="464" t="s">
        <v>1065</v>
      </c>
      <c r="G25" s="464" t="s">
        <v>1066</v>
      </c>
      <c r="H25" s="464" t="s">
        <v>1067</v>
      </c>
      <c r="I25" s="465"/>
      <c r="J25" s="464" t="s">
        <v>1068</v>
      </c>
      <c r="K25" s="464" t="s">
        <v>1069</v>
      </c>
      <c r="L25" s="465"/>
      <c r="M25" s="464" t="s">
        <v>1070</v>
      </c>
      <c r="N25" s="464" t="s">
        <v>1071</v>
      </c>
      <c r="O25" s="465"/>
      <c r="P25" s="465"/>
      <c r="Q25" s="465"/>
      <c r="R25" s="465"/>
      <c r="S25" s="464" t="s">
        <v>1072</v>
      </c>
    </row>
    <row r="26" spans="1:19" x14ac:dyDescent="0.45">
      <c r="A26" s="464" t="s">
        <v>1073</v>
      </c>
      <c r="B26" s="465"/>
      <c r="C26" s="464" t="s">
        <v>1074</v>
      </c>
      <c r="D26" s="465"/>
      <c r="E26" s="465"/>
      <c r="F26" s="464" t="s">
        <v>1075</v>
      </c>
      <c r="G26" s="464" t="s">
        <v>1076</v>
      </c>
      <c r="H26" s="464" t="s">
        <v>1077</v>
      </c>
      <c r="I26" s="465"/>
      <c r="J26" s="464" t="s">
        <v>1078</v>
      </c>
      <c r="K26" s="464" t="s">
        <v>1079</v>
      </c>
      <c r="L26" s="465"/>
      <c r="M26" s="464" t="s">
        <v>1080</v>
      </c>
      <c r="N26" s="464" t="s">
        <v>1081</v>
      </c>
      <c r="O26" s="465"/>
      <c r="P26" s="465"/>
      <c r="Q26" s="465"/>
      <c r="R26" s="465"/>
      <c r="S26" s="464" t="s">
        <v>1082</v>
      </c>
    </row>
    <row r="27" spans="1:19" x14ac:dyDescent="0.45">
      <c r="A27" s="464" t="s">
        <v>1083</v>
      </c>
      <c r="B27" s="465"/>
      <c r="C27" s="464" t="s">
        <v>1084</v>
      </c>
      <c r="D27" s="465"/>
      <c r="E27" s="465"/>
      <c r="F27" s="464" t="s">
        <v>1085</v>
      </c>
      <c r="G27" s="464" t="s">
        <v>1086</v>
      </c>
      <c r="H27" s="464" t="s">
        <v>1087</v>
      </c>
      <c r="I27" s="465"/>
      <c r="J27" s="464" t="s">
        <v>1088</v>
      </c>
      <c r="K27" s="467" t="s">
        <v>1089</v>
      </c>
      <c r="L27" s="465"/>
      <c r="M27" s="464" t="s">
        <v>1090</v>
      </c>
      <c r="N27" s="464" t="s">
        <v>1091</v>
      </c>
      <c r="O27" s="465"/>
      <c r="P27" s="465"/>
      <c r="Q27" s="465"/>
      <c r="R27" s="465"/>
      <c r="S27" s="467" t="s">
        <v>1092</v>
      </c>
    </row>
    <row r="28" spans="1:19" x14ac:dyDescent="0.45">
      <c r="A28" s="464" t="s">
        <v>1093</v>
      </c>
      <c r="B28" s="465"/>
      <c r="C28" s="464" t="s">
        <v>1094</v>
      </c>
      <c r="D28" s="465"/>
      <c r="E28" s="465"/>
      <c r="F28" s="464" t="s">
        <v>1095</v>
      </c>
      <c r="G28" s="464" t="s">
        <v>1096</v>
      </c>
      <c r="H28" s="464" t="s">
        <v>1097</v>
      </c>
      <c r="I28" s="465"/>
      <c r="J28" s="464" t="s">
        <v>1098</v>
      </c>
      <c r="K28" s="465"/>
      <c r="L28" s="465"/>
      <c r="M28" s="464" t="s">
        <v>1099</v>
      </c>
      <c r="N28" s="464" t="s">
        <v>1100</v>
      </c>
      <c r="O28" s="465"/>
      <c r="P28" s="465"/>
      <c r="Q28" s="465"/>
      <c r="R28" s="465"/>
      <c r="S28" s="465"/>
    </row>
    <row r="29" spans="1:19" x14ac:dyDescent="0.45">
      <c r="A29" s="464" t="s">
        <v>1101</v>
      </c>
      <c r="B29" s="465"/>
      <c r="C29" s="464" t="s">
        <v>1102</v>
      </c>
      <c r="D29" s="465"/>
      <c r="E29" s="465"/>
      <c r="F29" s="464" t="s">
        <v>1103</v>
      </c>
      <c r="G29" s="464" t="s">
        <v>1104</v>
      </c>
      <c r="H29" s="464" t="s">
        <v>1105</v>
      </c>
      <c r="I29" s="465"/>
      <c r="J29" s="464" t="s">
        <v>1106</v>
      </c>
      <c r="K29" s="465"/>
      <c r="L29" s="465"/>
      <c r="M29" s="464" t="s">
        <v>1107</v>
      </c>
      <c r="N29" s="464" t="s">
        <v>1108</v>
      </c>
      <c r="O29" s="465"/>
      <c r="P29" s="465"/>
      <c r="Q29" s="465"/>
      <c r="R29" s="465"/>
      <c r="S29" s="465"/>
    </row>
    <row r="30" spans="1:19" x14ac:dyDescent="0.45">
      <c r="A30" s="464" t="s">
        <v>1109</v>
      </c>
      <c r="B30" s="465"/>
      <c r="C30" s="464" t="s">
        <v>1110</v>
      </c>
      <c r="D30" s="465"/>
      <c r="E30" s="465"/>
      <c r="F30" s="464" t="s">
        <v>1111</v>
      </c>
      <c r="G30" s="464" t="s">
        <v>1112</v>
      </c>
      <c r="H30" s="464" t="s">
        <v>1113</v>
      </c>
      <c r="I30" s="465"/>
      <c r="J30" s="464" t="s">
        <v>1114</v>
      </c>
      <c r="K30" s="465"/>
      <c r="L30" s="465"/>
      <c r="M30" s="467" t="s">
        <v>1115</v>
      </c>
      <c r="N30" s="464" t="s">
        <v>1116</v>
      </c>
      <c r="O30" s="465"/>
      <c r="P30" s="465"/>
      <c r="Q30" s="465"/>
      <c r="R30" s="465"/>
      <c r="S30" s="465"/>
    </row>
    <row r="31" spans="1:19" x14ac:dyDescent="0.45">
      <c r="A31" s="464" t="s">
        <v>1117</v>
      </c>
      <c r="B31" s="465"/>
      <c r="C31" s="464" t="s">
        <v>1118</v>
      </c>
      <c r="D31" s="465"/>
      <c r="E31" s="465"/>
      <c r="F31" s="464" t="s">
        <v>1119</v>
      </c>
      <c r="G31" s="464" t="s">
        <v>1120</v>
      </c>
      <c r="H31" s="464" t="s">
        <v>1121</v>
      </c>
      <c r="I31" s="465"/>
      <c r="J31" s="464" t="s">
        <v>1122</v>
      </c>
      <c r="K31" s="465"/>
      <c r="L31" s="465"/>
      <c r="M31" s="465"/>
      <c r="N31" s="464" t="s">
        <v>1123</v>
      </c>
      <c r="O31" s="465"/>
      <c r="P31" s="465"/>
      <c r="Q31" s="465"/>
      <c r="R31" s="465"/>
      <c r="S31" s="465"/>
    </row>
    <row r="32" spans="1:19" x14ac:dyDescent="0.45">
      <c r="A32" s="464" t="s">
        <v>1124</v>
      </c>
      <c r="B32" s="465"/>
      <c r="C32" s="464" t="s">
        <v>1125</v>
      </c>
      <c r="D32" s="465"/>
      <c r="E32" s="465"/>
      <c r="F32" s="464" t="s">
        <v>1126</v>
      </c>
      <c r="G32" s="464" t="s">
        <v>1127</v>
      </c>
      <c r="H32" s="464" t="s">
        <v>1128</v>
      </c>
      <c r="I32" s="465"/>
      <c r="J32" s="464" t="s">
        <v>1129</v>
      </c>
      <c r="K32" s="465"/>
      <c r="L32" s="465"/>
      <c r="M32" s="465"/>
      <c r="N32" s="464" t="s">
        <v>1130</v>
      </c>
      <c r="O32" s="465"/>
      <c r="P32" s="465"/>
      <c r="Q32" s="465"/>
      <c r="R32" s="465"/>
      <c r="S32" s="465"/>
    </row>
    <row r="33" spans="1:19" x14ac:dyDescent="0.45">
      <c r="A33" s="464" t="s">
        <v>1131</v>
      </c>
      <c r="B33" s="465"/>
      <c r="C33" s="464" t="s">
        <v>1132</v>
      </c>
      <c r="D33" s="465"/>
      <c r="E33" s="465"/>
      <c r="F33" s="467" t="s">
        <v>1133</v>
      </c>
      <c r="G33" s="464" t="s">
        <v>1134</v>
      </c>
      <c r="H33" s="467" t="s">
        <v>1135</v>
      </c>
      <c r="I33" s="465"/>
      <c r="J33" s="464" t="s">
        <v>1136</v>
      </c>
      <c r="K33" s="465"/>
      <c r="L33" s="465"/>
      <c r="M33" s="465"/>
      <c r="N33" s="464" t="s">
        <v>1137</v>
      </c>
      <c r="O33" s="465"/>
      <c r="P33" s="465"/>
      <c r="Q33" s="465"/>
      <c r="R33" s="465"/>
      <c r="S33" s="465"/>
    </row>
    <row r="34" spans="1:19" x14ac:dyDescent="0.45">
      <c r="A34" s="464" t="s">
        <v>1138</v>
      </c>
      <c r="B34" s="465"/>
      <c r="C34" s="464" t="s">
        <v>1139</v>
      </c>
      <c r="D34" s="465"/>
      <c r="E34" s="465"/>
      <c r="F34" s="465"/>
      <c r="G34" s="464" t="s">
        <v>1140</v>
      </c>
      <c r="H34" s="465"/>
      <c r="I34" s="465"/>
      <c r="J34" s="464" t="s">
        <v>1141</v>
      </c>
      <c r="K34" s="465"/>
      <c r="L34" s="465"/>
      <c r="M34" s="465"/>
      <c r="N34" s="464" t="s">
        <v>1142</v>
      </c>
      <c r="O34" s="465"/>
      <c r="P34" s="465"/>
      <c r="Q34" s="465"/>
      <c r="R34" s="465"/>
      <c r="S34" s="465"/>
    </row>
    <row r="35" spans="1:19" x14ac:dyDescent="0.45">
      <c r="A35" s="464" t="s">
        <v>1143</v>
      </c>
      <c r="B35" s="465"/>
      <c r="C35" s="464" t="s">
        <v>1144</v>
      </c>
      <c r="D35" s="465"/>
      <c r="E35" s="465"/>
      <c r="F35" s="465"/>
      <c r="G35" s="464" t="s">
        <v>1145</v>
      </c>
      <c r="H35" s="465"/>
      <c r="I35" s="465"/>
      <c r="J35" s="464" t="s">
        <v>1146</v>
      </c>
      <c r="K35" s="465"/>
      <c r="L35" s="465"/>
      <c r="M35" s="465"/>
      <c r="N35" s="464" t="s">
        <v>1147</v>
      </c>
      <c r="O35" s="465"/>
      <c r="P35" s="465"/>
      <c r="Q35" s="465"/>
      <c r="R35" s="465"/>
      <c r="S35" s="465"/>
    </row>
    <row r="36" spans="1:19" x14ac:dyDescent="0.45">
      <c r="A36" s="464" t="s">
        <v>1148</v>
      </c>
      <c r="B36" s="465"/>
      <c r="C36" s="464" t="s">
        <v>1149</v>
      </c>
      <c r="D36" s="465"/>
      <c r="E36" s="465"/>
      <c r="F36" s="465"/>
      <c r="G36" s="464" t="s">
        <v>1150</v>
      </c>
      <c r="H36" s="465"/>
      <c r="I36" s="465"/>
      <c r="J36" s="464" t="s">
        <v>1151</v>
      </c>
      <c r="K36" s="465"/>
      <c r="L36" s="465"/>
      <c r="M36" s="465"/>
      <c r="N36" s="464" t="s">
        <v>1152</v>
      </c>
      <c r="O36" s="465"/>
      <c r="P36" s="465"/>
      <c r="Q36" s="465"/>
      <c r="R36" s="465"/>
      <c r="S36" s="465"/>
    </row>
    <row r="37" spans="1:19" x14ac:dyDescent="0.45">
      <c r="A37" s="464" t="s">
        <v>1153</v>
      </c>
      <c r="B37" s="465"/>
      <c r="C37" s="464" t="s">
        <v>1154</v>
      </c>
      <c r="D37" s="465"/>
      <c r="E37" s="465"/>
      <c r="F37" s="465"/>
      <c r="G37" s="464" t="s">
        <v>1155</v>
      </c>
      <c r="H37" s="465"/>
      <c r="I37" s="465"/>
      <c r="J37" s="464" t="s">
        <v>1156</v>
      </c>
      <c r="K37" s="465"/>
      <c r="L37" s="465"/>
      <c r="M37" s="465"/>
      <c r="N37" s="464" t="s">
        <v>1157</v>
      </c>
      <c r="O37" s="465"/>
      <c r="P37" s="465"/>
      <c r="Q37" s="465"/>
      <c r="R37" s="465"/>
      <c r="S37" s="465"/>
    </row>
    <row r="38" spans="1:19" x14ac:dyDescent="0.45">
      <c r="A38" s="464" t="s">
        <v>1158</v>
      </c>
      <c r="B38" s="465"/>
      <c r="C38" s="464" t="s">
        <v>1159</v>
      </c>
      <c r="D38" s="465"/>
      <c r="E38" s="465"/>
      <c r="F38" s="465"/>
      <c r="G38" s="464" t="s">
        <v>1160</v>
      </c>
      <c r="H38" s="465"/>
      <c r="I38" s="465"/>
      <c r="J38" s="467" t="s">
        <v>1161</v>
      </c>
      <c r="K38" s="465"/>
      <c r="L38" s="465"/>
      <c r="M38" s="465"/>
      <c r="N38" s="464" t="s">
        <v>1162</v>
      </c>
      <c r="O38" s="465"/>
      <c r="P38" s="465"/>
      <c r="Q38" s="465"/>
      <c r="R38" s="465"/>
      <c r="S38" s="465"/>
    </row>
    <row r="39" spans="1:19" x14ac:dyDescent="0.45">
      <c r="A39" s="464" t="s">
        <v>1163</v>
      </c>
      <c r="B39" s="465"/>
      <c r="C39" s="464" t="s">
        <v>1164</v>
      </c>
      <c r="D39" s="465"/>
      <c r="E39" s="465"/>
      <c r="F39" s="465"/>
      <c r="G39" s="464" t="s">
        <v>1165</v>
      </c>
      <c r="H39" s="465"/>
      <c r="I39" s="465"/>
      <c r="J39" s="465"/>
      <c r="K39" s="465"/>
      <c r="L39" s="465"/>
      <c r="M39" s="465"/>
      <c r="N39" s="464" t="s">
        <v>1166</v>
      </c>
      <c r="O39" s="465"/>
      <c r="P39" s="465"/>
      <c r="Q39" s="465"/>
      <c r="R39" s="465"/>
      <c r="S39" s="465"/>
    </row>
    <row r="40" spans="1:19" x14ac:dyDescent="0.45">
      <c r="A40" s="464" t="s">
        <v>1167</v>
      </c>
      <c r="B40" s="465"/>
      <c r="C40" s="464" t="s">
        <v>1168</v>
      </c>
      <c r="D40" s="465"/>
      <c r="E40" s="465"/>
      <c r="F40" s="465"/>
      <c r="G40" s="464" t="s">
        <v>1169</v>
      </c>
      <c r="H40" s="465"/>
      <c r="I40" s="465"/>
      <c r="J40" s="465"/>
      <c r="K40" s="465"/>
      <c r="L40" s="465"/>
      <c r="M40" s="465"/>
      <c r="N40" s="464" t="s">
        <v>1170</v>
      </c>
      <c r="O40" s="465"/>
      <c r="P40" s="465"/>
      <c r="Q40" s="465"/>
      <c r="R40" s="465"/>
      <c r="S40" s="465"/>
    </row>
    <row r="41" spans="1:19" x14ac:dyDescent="0.45">
      <c r="A41" s="464" t="s">
        <v>1171</v>
      </c>
      <c r="B41" s="465"/>
      <c r="C41" s="464" t="s">
        <v>1172</v>
      </c>
      <c r="D41" s="465"/>
      <c r="E41" s="465"/>
      <c r="F41" s="465"/>
      <c r="G41" s="464" t="s">
        <v>1173</v>
      </c>
      <c r="H41" s="465"/>
      <c r="I41" s="465"/>
      <c r="J41" s="465"/>
      <c r="K41" s="465"/>
      <c r="L41" s="465"/>
      <c r="M41" s="465"/>
      <c r="N41" s="464" t="s">
        <v>1174</v>
      </c>
      <c r="O41" s="465"/>
      <c r="P41" s="465"/>
      <c r="Q41" s="465"/>
      <c r="R41" s="465"/>
      <c r="S41" s="465"/>
    </row>
    <row r="42" spans="1:19" x14ac:dyDescent="0.45">
      <c r="A42" s="464" t="s">
        <v>1175</v>
      </c>
      <c r="B42" s="465"/>
      <c r="C42" s="464" t="s">
        <v>1176</v>
      </c>
      <c r="D42" s="465"/>
      <c r="E42" s="465"/>
      <c r="F42" s="465"/>
      <c r="G42" s="464" t="s">
        <v>1177</v>
      </c>
      <c r="H42" s="465"/>
      <c r="I42" s="465"/>
      <c r="J42" s="465"/>
      <c r="K42" s="465"/>
      <c r="L42" s="465"/>
      <c r="M42" s="465"/>
      <c r="N42" s="464" t="s">
        <v>1178</v>
      </c>
      <c r="O42" s="465"/>
      <c r="P42" s="465"/>
      <c r="Q42" s="465"/>
      <c r="R42" s="465"/>
      <c r="S42" s="465"/>
    </row>
    <row r="43" spans="1:19" x14ac:dyDescent="0.45">
      <c r="A43" s="464" t="s">
        <v>1179</v>
      </c>
      <c r="B43" s="465"/>
      <c r="C43" s="464" t="s">
        <v>1180</v>
      </c>
      <c r="D43" s="465"/>
      <c r="E43" s="465"/>
      <c r="F43" s="465"/>
      <c r="G43" s="464" t="s">
        <v>1181</v>
      </c>
      <c r="H43" s="465"/>
      <c r="I43" s="465"/>
      <c r="J43" s="465"/>
      <c r="K43" s="465"/>
      <c r="L43" s="465"/>
      <c r="M43" s="465"/>
      <c r="N43" s="464" t="s">
        <v>1182</v>
      </c>
      <c r="O43" s="465"/>
      <c r="P43" s="465"/>
      <c r="Q43" s="465"/>
      <c r="R43" s="465"/>
      <c r="S43" s="465"/>
    </row>
    <row r="44" spans="1:19" x14ac:dyDescent="0.45">
      <c r="A44" s="464" t="s">
        <v>1183</v>
      </c>
      <c r="B44" s="465"/>
      <c r="C44" s="464" t="s">
        <v>1184</v>
      </c>
      <c r="D44" s="465"/>
      <c r="E44" s="465"/>
      <c r="F44" s="465"/>
      <c r="G44" s="464" t="s">
        <v>1185</v>
      </c>
      <c r="H44" s="465"/>
      <c r="I44" s="465"/>
      <c r="J44" s="465"/>
      <c r="K44" s="465"/>
      <c r="L44" s="465"/>
      <c r="M44" s="465"/>
      <c r="N44" s="464" t="s">
        <v>1186</v>
      </c>
      <c r="O44" s="465"/>
      <c r="P44" s="465"/>
      <c r="Q44" s="465"/>
      <c r="R44" s="465"/>
      <c r="S44" s="465"/>
    </row>
    <row r="45" spans="1:19" x14ac:dyDescent="0.45">
      <c r="A45" s="464" t="s">
        <v>1187</v>
      </c>
      <c r="B45" s="465"/>
      <c r="C45" s="464" t="s">
        <v>1188</v>
      </c>
      <c r="D45" s="465"/>
      <c r="E45" s="465"/>
      <c r="F45" s="465"/>
      <c r="G45" s="464" t="s">
        <v>1189</v>
      </c>
      <c r="H45" s="465"/>
      <c r="I45" s="465"/>
      <c r="J45" s="465"/>
      <c r="K45" s="465"/>
      <c r="L45" s="465"/>
      <c r="M45" s="465"/>
      <c r="N45" s="464" t="s">
        <v>1190</v>
      </c>
      <c r="O45" s="465"/>
      <c r="P45" s="465"/>
      <c r="Q45" s="465"/>
      <c r="R45" s="465"/>
      <c r="S45" s="465"/>
    </row>
    <row r="46" spans="1:19" x14ac:dyDescent="0.45">
      <c r="A46" s="464" t="s">
        <v>1191</v>
      </c>
      <c r="B46" s="465"/>
      <c r="C46" s="464" t="s">
        <v>1192</v>
      </c>
      <c r="D46" s="465"/>
      <c r="E46" s="465"/>
      <c r="F46" s="465"/>
      <c r="G46" s="464" t="s">
        <v>1193</v>
      </c>
      <c r="H46" s="465"/>
      <c r="I46" s="465"/>
      <c r="J46" s="465"/>
      <c r="K46" s="465"/>
      <c r="L46" s="465"/>
      <c r="M46" s="465"/>
      <c r="N46" s="464" t="s">
        <v>1194</v>
      </c>
      <c r="O46" s="465"/>
      <c r="P46" s="465"/>
      <c r="Q46" s="465"/>
      <c r="R46" s="465"/>
      <c r="S46" s="465"/>
    </row>
    <row r="47" spans="1:19" x14ac:dyDescent="0.45">
      <c r="A47" s="464" t="s">
        <v>1195</v>
      </c>
      <c r="B47" s="465"/>
      <c r="C47" s="464" t="s">
        <v>1196</v>
      </c>
      <c r="D47" s="465"/>
      <c r="E47" s="465"/>
      <c r="F47" s="465"/>
      <c r="G47" s="464" t="s">
        <v>1197</v>
      </c>
      <c r="H47" s="465"/>
      <c r="I47" s="465"/>
      <c r="J47" s="465"/>
      <c r="K47" s="465"/>
      <c r="L47" s="465"/>
      <c r="M47" s="465"/>
      <c r="N47" s="467" t="s">
        <v>1198</v>
      </c>
      <c r="O47" s="465"/>
      <c r="P47" s="465"/>
      <c r="Q47" s="465"/>
      <c r="R47" s="465"/>
      <c r="S47" s="465"/>
    </row>
    <row r="48" spans="1:19" x14ac:dyDescent="0.45">
      <c r="A48" s="464" t="s">
        <v>1199</v>
      </c>
      <c r="B48" s="465"/>
      <c r="C48" s="464" t="s">
        <v>1200</v>
      </c>
      <c r="D48" s="465"/>
      <c r="E48" s="465"/>
      <c r="F48" s="465"/>
      <c r="G48" s="464" t="s">
        <v>1201</v>
      </c>
      <c r="H48" s="465"/>
      <c r="I48" s="465"/>
      <c r="J48" s="465"/>
      <c r="K48" s="465"/>
      <c r="L48" s="465"/>
      <c r="M48" s="465"/>
      <c r="N48" s="465"/>
      <c r="O48" s="465"/>
      <c r="P48" s="465"/>
      <c r="Q48" s="465"/>
      <c r="R48" s="465"/>
      <c r="S48" s="465"/>
    </row>
    <row r="49" spans="1:19" x14ac:dyDescent="0.45">
      <c r="A49" s="467" t="s">
        <v>1202</v>
      </c>
      <c r="B49" s="465"/>
      <c r="C49" s="464" t="s">
        <v>1203</v>
      </c>
      <c r="D49" s="465"/>
      <c r="E49" s="465"/>
      <c r="F49" s="465"/>
      <c r="G49" s="464" t="s">
        <v>1204</v>
      </c>
      <c r="H49" s="465"/>
      <c r="I49" s="465"/>
      <c r="J49" s="465"/>
      <c r="K49" s="465"/>
      <c r="L49" s="465"/>
      <c r="M49" s="465"/>
      <c r="N49" s="465"/>
      <c r="O49" s="465"/>
      <c r="P49" s="465"/>
      <c r="Q49" s="465"/>
      <c r="R49" s="465"/>
      <c r="S49" s="465"/>
    </row>
    <row r="50" spans="1:19" x14ac:dyDescent="0.45">
      <c r="B50" s="465"/>
      <c r="C50" s="464" t="s">
        <v>1205</v>
      </c>
      <c r="D50" s="465"/>
      <c r="E50" s="465"/>
      <c r="F50" s="465"/>
      <c r="G50" s="464" t="s">
        <v>1206</v>
      </c>
      <c r="H50" s="465"/>
      <c r="I50" s="465"/>
      <c r="J50" s="465"/>
      <c r="K50" s="465"/>
      <c r="L50" s="465"/>
      <c r="M50" s="465"/>
      <c r="N50" s="465"/>
      <c r="O50" s="465"/>
      <c r="P50" s="465"/>
      <c r="Q50" s="465"/>
      <c r="R50" s="465"/>
      <c r="S50" s="465"/>
    </row>
    <row r="51" spans="1:19" x14ac:dyDescent="0.45">
      <c r="B51" s="465"/>
      <c r="C51" s="464" t="s">
        <v>1207</v>
      </c>
      <c r="D51" s="465"/>
      <c r="E51" s="465"/>
      <c r="F51" s="465"/>
      <c r="G51" s="464" t="s">
        <v>1208</v>
      </c>
      <c r="H51" s="465"/>
      <c r="I51" s="465"/>
      <c r="J51" s="465"/>
      <c r="K51" s="465"/>
      <c r="L51" s="465"/>
      <c r="M51" s="465"/>
      <c r="N51" s="465"/>
      <c r="O51" s="465"/>
      <c r="P51" s="465"/>
      <c r="Q51" s="465"/>
      <c r="R51" s="465"/>
      <c r="S51" s="465"/>
    </row>
    <row r="52" spans="1:19" x14ac:dyDescent="0.45">
      <c r="B52" s="465"/>
      <c r="C52" s="464" t="s">
        <v>1209</v>
      </c>
      <c r="D52" s="465"/>
      <c r="E52" s="465"/>
      <c r="F52" s="465"/>
      <c r="G52" s="464" t="s">
        <v>1210</v>
      </c>
      <c r="H52" s="465"/>
      <c r="I52" s="465"/>
      <c r="J52" s="465"/>
      <c r="K52" s="465"/>
      <c r="L52" s="465"/>
      <c r="M52" s="465"/>
      <c r="N52" s="465"/>
      <c r="O52" s="465"/>
      <c r="P52" s="465"/>
      <c r="Q52" s="465"/>
      <c r="R52" s="465"/>
      <c r="S52" s="465"/>
    </row>
    <row r="53" spans="1:19" x14ac:dyDescent="0.45">
      <c r="B53" s="465"/>
      <c r="C53" s="464" t="s">
        <v>1211</v>
      </c>
      <c r="D53" s="465"/>
      <c r="E53" s="465"/>
      <c r="F53" s="465"/>
      <c r="G53" s="464" t="s">
        <v>1212</v>
      </c>
      <c r="H53" s="465"/>
      <c r="I53" s="465"/>
      <c r="J53" s="465"/>
      <c r="K53" s="465"/>
      <c r="L53" s="465"/>
      <c r="M53" s="465"/>
      <c r="N53" s="465"/>
      <c r="O53" s="465"/>
      <c r="P53" s="465"/>
      <c r="Q53" s="465"/>
      <c r="R53" s="465"/>
      <c r="S53" s="465"/>
    </row>
    <row r="54" spans="1:19" x14ac:dyDescent="0.45">
      <c r="B54" s="465"/>
      <c r="C54" s="464" t="s">
        <v>1213</v>
      </c>
      <c r="D54" s="465"/>
      <c r="E54" s="465"/>
      <c r="F54" s="465"/>
      <c r="G54" s="464" t="s">
        <v>1214</v>
      </c>
      <c r="H54" s="465"/>
      <c r="I54" s="465"/>
      <c r="J54" s="465"/>
      <c r="K54" s="465"/>
      <c r="L54" s="465"/>
      <c r="M54" s="465"/>
      <c r="N54" s="465"/>
      <c r="O54" s="465"/>
      <c r="P54" s="465"/>
      <c r="Q54" s="465"/>
      <c r="R54" s="465"/>
      <c r="S54" s="465"/>
    </row>
    <row r="55" spans="1:19" x14ac:dyDescent="0.45">
      <c r="B55" s="465"/>
      <c r="C55" s="464" t="s">
        <v>1215</v>
      </c>
      <c r="D55" s="465"/>
      <c r="E55" s="465"/>
      <c r="F55" s="465"/>
      <c r="G55" s="464" t="s">
        <v>1216</v>
      </c>
      <c r="H55" s="465"/>
      <c r="I55" s="465"/>
      <c r="J55" s="465"/>
      <c r="K55" s="465"/>
      <c r="L55" s="465"/>
      <c r="M55" s="465"/>
      <c r="N55" s="465"/>
      <c r="O55" s="465"/>
      <c r="P55" s="465"/>
      <c r="Q55" s="465"/>
      <c r="R55" s="465"/>
      <c r="S55" s="465"/>
    </row>
    <row r="56" spans="1:19" x14ac:dyDescent="0.45">
      <c r="B56" s="465"/>
      <c r="C56" s="464" t="s">
        <v>1217</v>
      </c>
      <c r="D56" s="465"/>
      <c r="E56" s="465"/>
      <c r="F56" s="465"/>
      <c r="G56" s="464" t="s">
        <v>1218</v>
      </c>
      <c r="H56" s="465"/>
      <c r="I56" s="465"/>
      <c r="J56" s="465"/>
      <c r="K56" s="465"/>
      <c r="L56" s="465"/>
      <c r="M56" s="465"/>
      <c r="N56" s="465"/>
      <c r="O56" s="465"/>
      <c r="P56" s="465"/>
      <c r="Q56" s="465"/>
      <c r="R56" s="465"/>
      <c r="S56" s="465"/>
    </row>
    <row r="57" spans="1:19" x14ac:dyDescent="0.45">
      <c r="B57" s="465"/>
      <c r="C57" s="464" t="s">
        <v>1219</v>
      </c>
      <c r="D57" s="465"/>
      <c r="E57" s="465"/>
      <c r="F57" s="465"/>
      <c r="G57" s="464" t="s">
        <v>1220</v>
      </c>
      <c r="H57" s="465"/>
      <c r="I57" s="465"/>
      <c r="J57" s="465"/>
      <c r="K57" s="465"/>
      <c r="L57" s="465"/>
      <c r="M57" s="465"/>
      <c r="N57" s="465"/>
      <c r="O57" s="465"/>
      <c r="P57" s="465"/>
      <c r="Q57" s="465"/>
      <c r="R57" s="465"/>
      <c r="S57" s="465"/>
    </row>
    <row r="58" spans="1:19" x14ac:dyDescent="0.45">
      <c r="B58" s="465"/>
      <c r="C58" s="464" t="s">
        <v>1221</v>
      </c>
      <c r="D58" s="465"/>
      <c r="E58" s="465"/>
      <c r="F58" s="465"/>
      <c r="G58" s="464" t="s">
        <v>1222</v>
      </c>
      <c r="H58" s="465"/>
      <c r="I58" s="465"/>
      <c r="J58" s="465"/>
      <c r="K58" s="465"/>
      <c r="L58" s="465"/>
      <c r="M58" s="465"/>
      <c r="N58" s="465"/>
      <c r="O58" s="465"/>
      <c r="P58" s="465"/>
      <c r="Q58" s="465"/>
      <c r="R58" s="465"/>
      <c r="S58" s="465"/>
    </row>
    <row r="59" spans="1:19" x14ac:dyDescent="0.45">
      <c r="B59" s="465"/>
      <c r="C59" s="464" t="s">
        <v>1223</v>
      </c>
      <c r="D59" s="465"/>
      <c r="E59" s="465"/>
      <c r="F59" s="465"/>
      <c r="G59" s="464" t="s">
        <v>1224</v>
      </c>
      <c r="H59" s="465"/>
      <c r="I59" s="465"/>
      <c r="J59" s="465"/>
      <c r="K59" s="465"/>
      <c r="L59" s="465"/>
      <c r="M59" s="465"/>
      <c r="N59" s="465"/>
      <c r="O59" s="465"/>
      <c r="P59" s="465"/>
      <c r="Q59" s="465"/>
      <c r="R59" s="465"/>
      <c r="S59" s="465"/>
    </row>
    <row r="60" spans="1:19" x14ac:dyDescent="0.45">
      <c r="B60" s="465"/>
      <c r="C60" s="464" t="s">
        <v>1225</v>
      </c>
      <c r="D60" s="465"/>
      <c r="E60" s="465"/>
      <c r="F60" s="465"/>
      <c r="G60" s="464" t="s">
        <v>1226</v>
      </c>
      <c r="H60" s="465"/>
      <c r="I60" s="465"/>
      <c r="J60" s="465"/>
      <c r="K60" s="465"/>
      <c r="L60" s="465"/>
      <c r="M60" s="465"/>
      <c r="N60" s="465"/>
      <c r="O60" s="465"/>
      <c r="P60" s="465"/>
      <c r="Q60" s="465"/>
      <c r="R60" s="465"/>
      <c r="S60" s="465"/>
    </row>
    <row r="61" spans="1:19" x14ac:dyDescent="0.45">
      <c r="B61" s="465"/>
      <c r="C61" s="464" t="s">
        <v>1227</v>
      </c>
      <c r="D61" s="465"/>
      <c r="E61" s="465"/>
      <c r="F61" s="465"/>
      <c r="G61" s="464" t="s">
        <v>1228</v>
      </c>
      <c r="H61" s="465"/>
      <c r="I61" s="465"/>
      <c r="J61" s="465"/>
      <c r="K61" s="465"/>
      <c r="L61" s="465"/>
      <c r="M61" s="465"/>
      <c r="N61" s="465"/>
      <c r="O61" s="465"/>
      <c r="P61" s="465"/>
      <c r="Q61" s="465"/>
      <c r="R61" s="465"/>
      <c r="S61" s="465"/>
    </row>
    <row r="62" spans="1:19" x14ac:dyDescent="0.45">
      <c r="B62" s="465"/>
      <c r="C62" s="464" t="s">
        <v>1229</v>
      </c>
      <c r="D62" s="465"/>
      <c r="E62" s="465"/>
      <c r="F62" s="465"/>
      <c r="G62" s="464" t="s">
        <v>1230</v>
      </c>
      <c r="H62" s="465"/>
      <c r="I62" s="465"/>
      <c r="J62" s="465"/>
      <c r="K62" s="465"/>
      <c r="L62" s="465"/>
      <c r="M62" s="465"/>
      <c r="N62" s="465"/>
      <c r="O62" s="465"/>
      <c r="P62" s="465"/>
      <c r="Q62" s="465"/>
      <c r="R62" s="465"/>
      <c r="S62" s="465"/>
    </row>
    <row r="63" spans="1:19" x14ac:dyDescent="0.45">
      <c r="B63" s="465"/>
      <c r="C63" s="464" t="s">
        <v>1231</v>
      </c>
      <c r="D63" s="465"/>
      <c r="E63" s="465"/>
      <c r="F63" s="465"/>
      <c r="G63" s="464" t="s">
        <v>1232</v>
      </c>
      <c r="H63" s="465"/>
      <c r="I63" s="465"/>
      <c r="J63" s="465"/>
      <c r="K63" s="465"/>
      <c r="L63" s="465"/>
      <c r="M63" s="465"/>
      <c r="N63" s="465"/>
      <c r="O63" s="465"/>
      <c r="P63" s="465"/>
      <c r="Q63" s="465"/>
      <c r="R63" s="465"/>
      <c r="S63" s="465"/>
    </row>
    <row r="64" spans="1:19" x14ac:dyDescent="0.45">
      <c r="B64" s="465"/>
      <c r="C64" s="464" t="s">
        <v>1233</v>
      </c>
      <c r="D64" s="465"/>
      <c r="E64" s="465"/>
      <c r="F64" s="465"/>
      <c r="G64" s="464" t="s">
        <v>1234</v>
      </c>
      <c r="H64" s="465"/>
      <c r="I64" s="465"/>
      <c r="J64" s="465"/>
      <c r="K64" s="465"/>
      <c r="L64" s="465"/>
      <c r="M64" s="465"/>
      <c r="N64" s="465"/>
      <c r="O64" s="465"/>
      <c r="P64" s="465"/>
      <c r="Q64" s="465"/>
      <c r="R64" s="465"/>
      <c r="S64" s="465"/>
    </row>
    <row r="65" spans="2:19" x14ac:dyDescent="0.45">
      <c r="B65" s="465"/>
      <c r="C65" s="464" t="s">
        <v>1235</v>
      </c>
      <c r="D65" s="465"/>
      <c r="E65" s="465"/>
      <c r="F65" s="465"/>
      <c r="G65" s="464" t="s">
        <v>1236</v>
      </c>
      <c r="H65" s="465"/>
      <c r="I65" s="465"/>
      <c r="J65" s="465"/>
      <c r="K65" s="465"/>
      <c r="L65" s="465"/>
      <c r="M65" s="465"/>
      <c r="N65" s="465"/>
      <c r="O65" s="465"/>
      <c r="P65" s="465"/>
      <c r="Q65" s="465"/>
      <c r="R65" s="465"/>
      <c r="S65" s="465"/>
    </row>
    <row r="66" spans="2:19" x14ac:dyDescent="0.45">
      <c r="B66" s="465"/>
      <c r="C66" s="464" t="s">
        <v>1237</v>
      </c>
      <c r="D66" s="465"/>
      <c r="E66" s="465"/>
      <c r="F66" s="465"/>
      <c r="G66" s="464" t="s">
        <v>1238</v>
      </c>
      <c r="H66" s="465"/>
      <c r="I66" s="465"/>
      <c r="J66" s="465"/>
      <c r="K66" s="465"/>
      <c r="L66" s="465"/>
      <c r="M66" s="465"/>
      <c r="N66" s="465"/>
      <c r="O66" s="465"/>
      <c r="P66" s="465"/>
      <c r="Q66" s="465"/>
      <c r="R66" s="465"/>
      <c r="S66" s="465"/>
    </row>
    <row r="67" spans="2:19" x14ac:dyDescent="0.45">
      <c r="B67" s="465"/>
      <c r="C67" s="464" t="s">
        <v>1239</v>
      </c>
      <c r="D67" s="465"/>
      <c r="E67" s="465"/>
      <c r="F67" s="465"/>
      <c r="G67" s="464" t="s">
        <v>1240</v>
      </c>
      <c r="H67" s="465"/>
      <c r="I67" s="465"/>
      <c r="J67" s="465"/>
      <c r="K67" s="465"/>
      <c r="L67" s="465"/>
      <c r="M67" s="465"/>
      <c r="N67" s="465"/>
      <c r="O67" s="465"/>
      <c r="P67" s="465"/>
      <c r="Q67" s="465"/>
      <c r="R67" s="465"/>
      <c r="S67" s="465"/>
    </row>
    <row r="68" spans="2:19" x14ac:dyDescent="0.45">
      <c r="B68" s="465"/>
      <c r="C68" s="464" t="s">
        <v>1241</v>
      </c>
      <c r="D68" s="465"/>
      <c r="E68" s="465"/>
      <c r="F68" s="465"/>
      <c r="G68" s="464" t="s">
        <v>1242</v>
      </c>
      <c r="H68" s="465"/>
      <c r="I68" s="465"/>
      <c r="J68" s="465"/>
      <c r="K68" s="465"/>
      <c r="L68" s="465"/>
      <c r="M68" s="465"/>
      <c r="N68" s="465"/>
      <c r="O68" s="465"/>
      <c r="P68" s="465"/>
      <c r="Q68" s="465"/>
      <c r="R68" s="465"/>
      <c r="S68" s="465"/>
    </row>
    <row r="69" spans="2:19" x14ac:dyDescent="0.45">
      <c r="B69" s="465"/>
      <c r="C69" s="464" t="s">
        <v>1243</v>
      </c>
      <c r="D69" s="465"/>
      <c r="E69" s="465"/>
      <c r="F69" s="465"/>
      <c r="G69" s="464" t="s">
        <v>1244</v>
      </c>
      <c r="H69" s="465"/>
      <c r="I69" s="465"/>
      <c r="J69" s="465"/>
      <c r="K69" s="465"/>
      <c r="L69" s="465"/>
      <c r="M69" s="465"/>
      <c r="N69" s="465"/>
      <c r="O69" s="465"/>
      <c r="P69" s="465"/>
      <c r="Q69" s="465"/>
      <c r="R69" s="465"/>
      <c r="S69" s="465"/>
    </row>
    <row r="70" spans="2:19" x14ac:dyDescent="0.45">
      <c r="B70" s="465"/>
      <c r="C70" s="464" t="s">
        <v>1245</v>
      </c>
      <c r="D70" s="465"/>
      <c r="E70" s="465"/>
      <c r="F70" s="465"/>
      <c r="G70" s="464" t="s">
        <v>1246</v>
      </c>
      <c r="H70" s="465"/>
      <c r="I70" s="465"/>
      <c r="J70" s="465"/>
      <c r="K70" s="465"/>
      <c r="L70" s="465"/>
      <c r="M70" s="465"/>
      <c r="N70" s="465"/>
      <c r="O70" s="465"/>
      <c r="P70" s="465"/>
      <c r="Q70" s="465"/>
      <c r="R70" s="465"/>
      <c r="S70" s="465"/>
    </row>
    <row r="71" spans="2:19" x14ac:dyDescent="0.45">
      <c r="B71" s="465"/>
      <c r="C71" s="464" t="s">
        <v>1247</v>
      </c>
      <c r="D71" s="465"/>
      <c r="E71" s="465"/>
      <c r="F71" s="465"/>
      <c r="G71" s="464" t="s">
        <v>1248</v>
      </c>
      <c r="H71" s="465"/>
      <c r="I71" s="465"/>
      <c r="J71" s="465"/>
      <c r="K71" s="465"/>
      <c r="L71" s="465"/>
      <c r="M71" s="465"/>
      <c r="N71" s="465"/>
      <c r="O71" s="465"/>
      <c r="P71" s="465"/>
      <c r="Q71" s="465"/>
      <c r="R71" s="465"/>
      <c r="S71" s="465"/>
    </row>
    <row r="72" spans="2:19" x14ac:dyDescent="0.45">
      <c r="B72" s="465"/>
      <c r="C72" s="464" t="s">
        <v>1249</v>
      </c>
      <c r="D72" s="465"/>
      <c r="E72" s="465"/>
      <c r="F72" s="465"/>
      <c r="G72" s="464" t="s">
        <v>1250</v>
      </c>
      <c r="H72" s="465"/>
      <c r="I72" s="465"/>
      <c r="J72" s="465"/>
      <c r="K72" s="465"/>
      <c r="L72" s="465"/>
      <c r="M72" s="465"/>
      <c r="N72" s="465"/>
      <c r="O72" s="465"/>
      <c r="P72" s="465"/>
      <c r="Q72" s="465"/>
      <c r="R72" s="465"/>
      <c r="S72" s="465"/>
    </row>
    <row r="73" spans="2:19" x14ac:dyDescent="0.45">
      <c r="B73" s="465"/>
      <c r="C73" s="464" t="s">
        <v>1251</v>
      </c>
      <c r="D73" s="465"/>
      <c r="E73" s="465"/>
      <c r="F73" s="465"/>
      <c r="G73" s="464" t="s">
        <v>1252</v>
      </c>
      <c r="H73" s="465"/>
      <c r="I73" s="465"/>
      <c r="J73" s="465"/>
      <c r="K73" s="465"/>
      <c r="L73" s="465"/>
      <c r="M73" s="465"/>
      <c r="N73" s="465"/>
      <c r="O73" s="465"/>
      <c r="P73" s="465"/>
      <c r="Q73" s="465"/>
      <c r="R73" s="465"/>
      <c r="S73" s="465"/>
    </row>
    <row r="74" spans="2:19" x14ac:dyDescent="0.45">
      <c r="B74" s="465"/>
      <c r="C74" s="464" t="s">
        <v>1253</v>
      </c>
      <c r="D74" s="465"/>
      <c r="E74" s="465"/>
      <c r="F74" s="465"/>
      <c r="G74" s="464" t="s">
        <v>1254</v>
      </c>
      <c r="H74" s="465"/>
      <c r="I74" s="465"/>
      <c r="J74" s="465"/>
      <c r="K74" s="465"/>
      <c r="L74" s="465"/>
      <c r="M74" s="465"/>
      <c r="N74" s="465"/>
      <c r="O74" s="465"/>
      <c r="P74" s="465"/>
      <c r="Q74" s="465"/>
      <c r="R74" s="465"/>
      <c r="S74" s="465"/>
    </row>
    <row r="75" spans="2:19" x14ac:dyDescent="0.45">
      <c r="B75" s="465"/>
      <c r="C75" s="464" t="s">
        <v>1255</v>
      </c>
      <c r="D75" s="465"/>
      <c r="E75" s="465"/>
      <c r="F75" s="465"/>
      <c r="G75" s="464" t="s">
        <v>1256</v>
      </c>
      <c r="H75" s="465"/>
      <c r="I75" s="465"/>
      <c r="J75" s="465"/>
      <c r="K75" s="465"/>
      <c r="L75" s="465"/>
      <c r="M75" s="465"/>
      <c r="N75" s="465"/>
      <c r="O75" s="465"/>
      <c r="P75" s="465"/>
      <c r="Q75" s="465"/>
      <c r="R75" s="465"/>
      <c r="S75" s="465"/>
    </row>
    <row r="76" spans="2:19" x14ac:dyDescent="0.45">
      <c r="B76" s="465"/>
      <c r="C76" s="464" t="s">
        <v>1257</v>
      </c>
      <c r="D76" s="465"/>
      <c r="E76" s="465"/>
      <c r="F76" s="465"/>
      <c r="G76" s="464" t="s">
        <v>1258</v>
      </c>
      <c r="H76" s="465"/>
      <c r="I76" s="465"/>
      <c r="J76" s="465"/>
      <c r="K76" s="465"/>
      <c r="L76" s="465"/>
      <c r="M76" s="465"/>
      <c r="N76" s="465"/>
      <c r="O76" s="465"/>
      <c r="P76" s="465"/>
      <c r="Q76" s="465"/>
      <c r="R76" s="465"/>
      <c r="S76" s="465"/>
    </row>
    <row r="77" spans="2:19" x14ac:dyDescent="0.45">
      <c r="B77" s="465"/>
      <c r="C77" s="464" t="s">
        <v>1259</v>
      </c>
      <c r="D77" s="465"/>
      <c r="E77" s="465"/>
      <c r="F77" s="465"/>
      <c r="G77" s="464" t="s">
        <v>1260</v>
      </c>
      <c r="H77" s="465"/>
      <c r="I77" s="465"/>
      <c r="J77" s="465"/>
      <c r="K77" s="465"/>
      <c r="L77" s="465"/>
      <c r="M77" s="465"/>
      <c r="N77" s="465"/>
      <c r="O77" s="465"/>
      <c r="P77" s="465"/>
      <c r="Q77" s="465"/>
      <c r="R77" s="465"/>
      <c r="S77" s="465"/>
    </row>
    <row r="78" spans="2:19" x14ac:dyDescent="0.45">
      <c r="B78" s="465"/>
      <c r="C78" s="464" t="s">
        <v>1261</v>
      </c>
      <c r="D78" s="465"/>
      <c r="E78" s="465"/>
      <c r="F78" s="465"/>
      <c r="G78" s="464" t="s">
        <v>1262</v>
      </c>
      <c r="H78" s="465"/>
      <c r="I78" s="465"/>
      <c r="J78" s="465"/>
      <c r="K78" s="465"/>
      <c r="L78" s="465"/>
      <c r="M78" s="465"/>
      <c r="N78" s="465"/>
      <c r="O78" s="465"/>
      <c r="P78" s="465"/>
      <c r="Q78" s="465"/>
      <c r="R78" s="465"/>
      <c r="S78" s="465"/>
    </row>
    <row r="79" spans="2:19" x14ac:dyDescent="0.45">
      <c r="B79" s="465"/>
      <c r="C79" s="464" t="s">
        <v>1263</v>
      </c>
      <c r="D79" s="465"/>
      <c r="E79" s="465"/>
      <c r="F79" s="465"/>
      <c r="G79" s="464" t="s">
        <v>1264</v>
      </c>
      <c r="H79" s="465"/>
      <c r="I79" s="465"/>
      <c r="J79" s="465"/>
      <c r="K79" s="465"/>
      <c r="L79" s="465"/>
      <c r="M79" s="465"/>
      <c r="N79" s="465"/>
      <c r="O79" s="465"/>
      <c r="P79" s="465"/>
      <c r="Q79" s="465"/>
      <c r="R79" s="465"/>
      <c r="S79" s="465"/>
    </row>
    <row r="80" spans="2:19" x14ac:dyDescent="0.45">
      <c r="B80" s="465"/>
      <c r="C80" s="464" t="s">
        <v>1265</v>
      </c>
      <c r="D80" s="465"/>
      <c r="E80" s="465"/>
      <c r="F80" s="465"/>
      <c r="G80" s="464" t="s">
        <v>1266</v>
      </c>
      <c r="H80" s="465"/>
      <c r="I80" s="465"/>
      <c r="J80" s="465"/>
      <c r="K80" s="465"/>
      <c r="L80" s="465"/>
      <c r="M80" s="465"/>
      <c r="N80" s="465"/>
      <c r="O80" s="465"/>
      <c r="P80" s="465"/>
      <c r="Q80" s="465"/>
      <c r="R80" s="465"/>
      <c r="S80" s="465"/>
    </row>
    <row r="81" spans="2:19" x14ac:dyDescent="0.45">
      <c r="B81" s="465"/>
      <c r="C81" s="464" t="s">
        <v>1267</v>
      </c>
      <c r="D81" s="465"/>
      <c r="E81" s="465"/>
      <c r="F81" s="465"/>
      <c r="G81" s="464" t="s">
        <v>1268</v>
      </c>
      <c r="H81" s="465"/>
      <c r="I81" s="465"/>
      <c r="J81" s="465"/>
      <c r="K81" s="465"/>
      <c r="L81" s="465"/>
      <c r="M81" s="465"/>
      <c r="N81" s="465"/>
      <c r="O81" s="465"/>
      <c r="P81" s="465"/>
      <c r="Q81" s="465"/>
      <c r="R81" s="465"/>
      <c r="S81" s="465"/>
    </row>
    <row r="82" spans="2:19" x14ac:dyDescent="0.45">
      <c r="B82" s="465"/>
      <c r="C82" s="464" t="s">
        <v>1269</v>
      </c>
      <c r="D82" s="465"/>
      <c r="E82" s="465"/>
      <c r="F82" s="465"/>
      <c r="G82" s="464" t="s">
        <v>1270</v>
      </c>
      <c r="H82" s="465"/>
      <c r="I82" s="465"/>
      <c r="J82" s="465"/>
      <c r="K82" s="465"/>
      <c r="L82" s="465"/>
      <c r="M82" s="465"/>
      <c r="N82" s="465"/>
      <c r="O82" s="465"/>
      <c r="P82" s="465"/>
      <c r="Q82" s="465"/>
      <c r="R82" s="465"/>
      <c r="S82" s="465"/>
    </row>
    <row r="83" spans="2:19" x14ac:dyDescent="0.45">
      <c r="B83" s="465"/>
      <c r="C83" s="464" t="s">
        <v>1271</v>
      </c>
      <c r="D83" s="465"/>
      <c r="E83" s="465"/>
      <c r="F83" s="465"/>
      <c r="G83" s="464" t="s">
        <v>1272</v>
      </c>
      <c r="H83" s="465"/>
      <c r="I83" s="465"/>
      <c r="J83" s="465"/>
      <c r="K83" s="465"/>
      <c r="L83" s="465"/>
      <c r="M83" s="465"/>
      <c r="N83" s="465"/>
      <c r="O83" s="465"/>
      <c r="P83" s="465"/>
      <c r="Q83" s="465"/>
      <c r="R83" s="465"/>
      <c r="S83" s="465"/>
    </row>
    <row r="84" spans="2:19" x14ac:dyDescent="0.45">
      <c r="B84" s="465"/>
      <c r="C84" s="464" t="s">
        <v>1273</v>
      </c>
      <c r="D84" s="465"/>
      <c r="E84" s="465"/>
      <c r="F84" s="465"/>
      <c r="G84" s="464" t="s">
        <v>1274</v>
      </c>
      <c r="H84" s="465"/>
      <c r="I84" s="465"/>
      <c r="J84" s="465"/>
      <c r="K84" s="465"/>
      <c r="L84" s="465"/>
      <c r="M84" s="465"/>
      <c r="N84" s="465"/>
      <c r="O84" s="465"/>
      <c r="P84" s="465"/>
      <c r="Q84" s="465"/>
      <c r="R84" s="465"/>
      <c r="S84" s="465"/>
    </row>
    <row r="85" spans="2:19" x14ac:dyDescent="0.45">
      <c r="B85" s="465"/>
      <c r="C85" s="464" t="s">
        <v>1275</v>
      </c>
      <c r="D85" s="465"/>
      <c r="E85" s="465"/>
      <c r="F85" s="465"/>
      <c r="G85" s="464" t="s">
        <v>1276</v>
      </c>
      <c r="H85" s="465"/>
      <c r="I85" s="465"/>
      <c r="J85" s="465"/>
      <c r="K85" s="465"/>
      <c r="L85" s="465"/>
      <c r="M85" s="465"/>
      <c r="N85" s="465"/>
      <c r="O85" s="465"/>
      <c r="P85" s="465"/>
      <c r="Q85" s="465"/>
      <c r="R85" s="465"/>
      <c r="S85" s="465"/>
    </row>
    <row r="86" spans="2:19" x14ac:dyDescent="0.45">
      <c r="B86" s="465"/>
      <c r="C86" s="464" t="s">
        <v>1277</v>
      </c>
      <c r="D86" s="465"/>
      <c r="E86" s="465"/>
      <c r="F86" s="465"/>
      <c r="G86" s="464" t="s">
        <v>1278</v>
      </c>
      <c r="H86" s="465"/>
      <c r="I86" s="465"/>
      <c r="J86" s="465"/>
      <c r="K86" s="465"/>
      <c r="L86" s="465"/>
      <c r="M86" s="465"/>
      <c r="N86" s="465"/>
      <c r="O86" s="465"/>
      <c r="P86" s="465"/>
      <c r="Q86" s="465"/>
      <c r="R86" s="465"/>
      <c r="S86" s="465"/>
    </row>
    <row r="87" spans="2:19" x14ac:dyDescent="0.45">
      <c r="B87" s="465"/>
      <c r="C87" s="464" t="s">
        <v>1279</v>
      </c>
      <c r="D87" s="465"/>
      <c r="E87" s="465"/>
      <c r="F87" s="465"/>
      <c r="G87" s="464" t="s">
        <v>1280</v>
      </c>
      <c r="H87" s="465"/>
      <c r="I87" s="465"/>
      <c r="J87" s="465"/>
      <c r="K87" s="465"/>
      <c r="L87" s="465"/>
      <c r="M87" s="465"/>
      <c r="N87" s="465"/>
      <c r="O87" s="465"/>
      <c r="P87" s="465"/>
      <c r="Q87" s="465"/>
      <c r="R87" s="465"/>
      <c r="S87" s="465"/>
    </row>
    <row r="88" spans="2:19" x14ac:dyDescent="0.45">
      <c r="B88" s="465"/>
      <c r="C88" s="464" t="s">
        <v>1281</v>
      </c>
      <c r="D88" s="465"/>
      <c r="E88" s="465"/>
      <c r="F88" s="465"/>
      <c r="G88" s="464" t="s">
        <v>1282</v>
      </c>
      <c r="H88" s="465"/>
      <c r="I88" s="465"/>
      <c r="J88" s="465"/>
      <c r="K88" s="465"/>
      <c r="L88" s="465"/>
      <c r="M88" s="465"/>
      <c r="N88" s="465"/>
      <c r="O88" s="465"/>
      <c r="P88" s="465"/>
      <c r="Q88" s="465"/>
      <c r="R88" s="465"/>
      <c r="S88" s="465"/>
    </row>
    <row r="89" spans="2:19" x14ac:dyDescent="0.45">
      <c r="B89" s="465"/>
      <c r="C89" s="464" t="s">
        <v>1283</v>
      </c>
      <c r="D89" s="465"/>
      <c r="E89" s="465"/>
      <c r="F89" s="465"/>
      <c r="G89" s="464" t="s">
        <v>1284</v>
      </c>
      <c r="H89" s="465"/>
      <c r="I89" s="465"/>
      <c r="J89" s="465"/>
      <c r="K89" s="465"/>
      <c r="L89" s="465"/>
      <c r="M89" s="465"/>
      <c r="N89" s="465"/>
      <c r="O89" s="465"/>
      <c r="P89" s="465"/>
      <c r="Q89" s="465"/>
      <c r="R89" s="465"/>
      <c r="S89" s="465"/>
    </row>
    <row r="90" spans="2:19" x14ac:dyDescent="0.45">
      <c r="B90" s="465"/>
      <c r="C90" s="464" t="s">
        <v>1285</v>
      </c>
      <c r="D90" s="465"/>
      <c r="E90" s="465"/>
      <c r="F90" s="465"/>
      <c r="G90" s="464" t="s">
        <v>1286</v>
      </c>
      <c r="H90" s="465"/>
      <c r="I90" s="465"/>
      <c r="J90" s="465"/>
      <c r="K90" s="465"/>
      <c r="L90" s="465"/>
      <c r="M90" s="465"/>
      <c r="N90" s="465"/>
      <c r="O90" s="465"/>
      <c r="P90" s="465"/>
      <c r="Q90" s="465"/>
      <c r="R90" s="465"/>
      <c r="S90" s="465"/>
    </row>
    <row r="91" spans="2:19" x14ac:dyDescent="0.45">
      <c r="B91" s="465"/>
      <c r="C91" s="464" t="s">
        <v>1287</v>
      </c>
      <c r="D91" s="465"/>
      <c r="E91" s="465"/>
      <c r="F91" s="465"/>
      <c r="G91" s="464" t="s">
        <v>1288</v>
      </c>
      <c r="H91" s="465"/>
      <c r="I91" s="465"/>
      <c r="J91" s="465"/>
      <c r="K91" s="465"/>
      <c r="L91" s="465"/>
      <c r="M91" s="465"/>
      <c r="N91" s="465"/>
      <c r="O91" s="465"/>
      <c r="P91" s="465"/>
      <c r="Q91" s="465"/>
      <c r="R91" s="465"/>
      <c r="S91" s="465"/>
    </row>
    <row r="92" spans="2:19" x14ac:dyDescent="0.45">
      <c r="B92" s="465"/>
      <c r="C92" s="464" t="s">
        <v>1289</v>
      </c>
      <c r="D92" s="465"/>
      <c r="E92" s="465"/>
      <c r="F92" s="465"/>
      <c r="G92" s="464" t="s">
        <v>1290</v>
      </c>
      <c r="H92" s="465"/>
      <c r="I92" s="465"/>
      <c r="J92" s="465"/>
      <c r="K92" s="465"/>
      <c r="L92" s="465"/>
      <c r="M92" s="465"/>
      <c r="N92" s="465"/>
      <c r="O92" s="465"/>
      <c r="P92" s="465"/>
      <c r="Q92" s="465"/>
      <c r="R92" s="465"/>
      <c r="S92" s="465"/>
    </row>
    <row r="93" spans="2:19" x14ac:dyDescent="0.45">
      <c r="B93" s="465"/>
      <c r="C93" s="464" t="s">
        <v>1291</v>
      </c>
      <c r="D93" s="465"/>
      <c r="E93" s="465"/>
      <c r="F93" s="465"/>
      <c r="G93" s="464" t="s">
        <v>1292</v>
      </c>
      <c r="H93" s="465"/>
      <c r="I93" s="465"/>
      <c r="J93" s="465"/>
      <c r="K93" s="465"/>
      <c r="L93" s="465"/>
      <c r="M93" s="465"/>
      <c r="N93" s="465"/>
      <c r="O93" s="465"/>
      <c r="P93" s="465"/>
      <c r="Q93" s="465"/>
      <c r="R93" s="465"/>
      <c r="S93" s="465"/>
    </row>
    <row r="94" spans="2:19" x14ac:dyDescent="0.45">
      <c r="B94" s="465"/>
      <c r="C94" s="464" t="s">
        <v>1293</v>
      </c>
      <c r="D94" s="465"/>
      <c r="E94" s="465"/>
      <c r="F94" s="465"/>
      <c r="G94" s="464" t="s">
        <v>1294</v>
      </c>
      <c r="H94" s="465"/>
      <c r="I94" s="465"/>
      <c r="J94" s="465"/>
      <c r="K94" s="465"/>
      <c r="L94" s="465"/>
      <c r="M94" s="465"/>
      <c r="N94" s="465"/>
      <c r="O94" s="465"/>
      <c r="P94" s="465"/>
      <c r="Q94" s="465"/>
      <c r="R94" s="465"/>
      <c r="S94" s="465"/>
    </row>
    <row r="95" spans="2:19" x14ac:dyDescent="0.45">
      <c r="B95" s="465"/>
      <c r="C95" s="464" t="s">
        <v>1295</v>
      </c>
      <c r="D95" s="465"/>
      <c r="E95" s="465"/>
      <c r="F95" s="465"/>
      <c r="G95" s="464" t="s">
        <v>1296</v>
      </c>
      <c r="H95" s="465"/>
      <c r="I95" s="465"/>
      <c r="J95" s="465"/>
      <c r="K95" s="465"/>
      <c r="L95" s="465"/>
      <c r="M95" s="465"/>
      <c r="N95" s="465"/>
      <c r="O95" s="465"/>
      <c r="P95" s="465"/>
      <c r="Q95" s="465"/>
      <c r="R95" s="465"/>
      <c r="S95" s="465"/>
    </row>
    <row r="96" spans="2:19" x14ac:dyDescent="0.45">
      <c r="B96" s="465"/>
      <c r="C96" s="464" t="s">
        <v>1297</v>
      </c>
      <c r="D96" s="465"/>
      <c r="E96" s="465"/>
      <c r="F96" s="465"/>
      <c r="G96" s="464" t="s">
        <v>1298</v>
      </c>
      <c r="H96" s="465"/>
      <c r="I96" s="465"/>
      <c r="J96" s="465"/>
      <c r="K96" s="465"/>
      <c r="L96" s="465"/>
      <c r="M96" s="465"/>
      <c r="N96" s="465"/>
      <c r="O96" s="465"/>
      <c r="P96" s="465"/>
      <c r="Q96" s="465"/>
      <c r="R96" s="465"/>
      <c r="S96" s="465"/>
    </row>
    <row r="97" spans="2:19" x14ac:dyDescent="0.45">
      <c r="B97" s="465"/>
      <c r="C97" s="464" t="s">
        <v>1299</v>
      </c>
      <c r="D97" s="465"/>
      <c r="E97" s="465"/>
      <c r="F97" s="465"/>
      <c r="G97" s="464" t="s">
        <v>1300</v>
      </c>
      <c r="H97" s="465"/>
      <c r="I97" s="465"/>
      <c r="J97" s="465"/>
      <c r="K97" s="465"/>
      <c r="L97" s="465"/>
      <c r="M97" s="465"/>
      <c r="N97" s="465"/>
      <c r="O97" s="465"/>
      <c r="P97" s="465"/>
      <c r="Q97" s="465"/>
      <c r="R97" s="465"/>
      <c r="S97" s="465"/>
    </row>
    <row r="98" spans="2:19" x14ac:dyDescent="0.45">
      <c r="B98" s="465"/>
      <c r="C98" s="464" t="s">
        <v>1301</v>
      </c>
      <c r="D98" s="465"/>
      <c r="E98" s="465"/>
      <c r="F98" s="465"/>
      <c r="G98" s="464" t="s">
        <v>1302</v>
      </c>
      <c r="H98" s="465"/>
      <c r="I98" s="465"/>
      <c r="J98" s="465"/>
      <c r="K98" s="465"/>
      <c r="L98" s="465"/>
      <c r="M98" s="465"/>
      <c r="N98" s="465"/>
      <c r="O98" s="465"/>
      <c r="P98" s="465"/>
      <c r="Q98" s="465"/>
      <c r="R98" s="465"/>
      <c r="S98" s="465"/>
    </row>
    <row r="99" spans="2:19" x14ac:dyDescent="0.45">
      <c r="B99" s="465"/>
      <c r="C99" s="464" t="s">
        <v>1303</v>
      </c>
      <c r="D99" s="465"/>
      <c r="E99" s="465"/>
      <c r="F99" s="465"/>
      <c r="G99" s="464" t="s">
        <v>1304</v>
      </c>
      <c r="H99" s="465"/>
      <c r="I99" s="465"/>
      <c r="J99" s="465"/>
      <c r="K99" s="465"/>
      <c r="L99" s="465"/>
      <c r="M99" s="465"/>
      <c r="N99" s="465"/>
      <c r="O99" s="465"/>
      <c r="P99" s="465"/>
      <c r="Q99" s="465"/>
      <c r="R99" s="465"/>
      <c r="S99" s="465"/>
    </row>
    <row r="100" spans="2:19" x14ac:dyDescent="0.45">
      <c r="B100" s="465"/>
      <c r="C100" s="464" t="s">
        <v>1305</v>
      </c>
      <c r="D100" s="465"/>
      <c r="E100" s="465"/>
      <c r="F100" s="465"/>
      <c r="G100" s="464" t="s">
        <v>1306</v>
      </c>
      <c r="H100" s="465"/>
      <c r="I100" s="465"/>
      <c r="J100" s="465"/>
      <c r="K100" s="465"/>
      <c r="L100" s="465"/>
      <c r="M100" s="465"/>
      <c r="N100" s="465"/>
      <c r="O100" s="465"/>
      <c r="P100" s="465"/>
      <c r="Q100" s="465"/>
      <c r="R100" s="465"/>
      <c r="S100" s="465"/>
    </row>
    <row r="101" spans="2:19" x14ac:dyDescent="0.45">
      <c r="B101" s="465"/>
      <c r="C101" s="464" t="s">
        <v>1307</v>
      </c>
      <c r="D101" s="465"/>
      <c r="E101" s="465"/>
      <c r="F101" s="465"/>
      <c r="G101" s="464" t="s">
        <v>1308</v>
      </c>
      <c r="H101" s="465"/>
      <c r="I101" s="465"/>
      <c r="J101" s="465"/>
      <c r="K101" s="465"/>
      <c r="L101" s="465"/>
      <c r="M101" s="465"/>
      <c r="N101" s="465"/>
      <c r="O101" s="465"/>
      <c r="P101" s="465"/>
      <c r="Q101" s="465"/>
      <c r="R101" s="465"/>
      <c r="S101" s="465"/>
    </row>
    <row r="102" spans="2:19" x14ac:dyDescent="0.45">
      <c r="B102" s="465"/>
      <c r="C102" s="464" t="s">
        <v>1309</v>
      </c>
      <c r="D102" s="465"/>
      <c r="E102" s="465"/>
      <c r="F102" s="465"/>
      <c r="G102" s="464" t="s">
        <v>1310</v>
      </c>
      <c r="H102" s="465"/>
      <c r="I102" s="465"/>
      <c r="J102" s="465"/>
      <c r="K102" s="465"/>
      <c r="L102" s="465"/>
      <c r="M102" s="465"/>
      <c r="N102" s="465"/>
      <c r="O102" s="465"/>
      <c r="P102" s="465"/>
      <c r="Q102" s="465"/>
      <c r="R102" s="465"/>
      <c r="S102" s="465"/>
    </row>
    <row r="103" spans="2:19" x14ac:dyDescent="0.45">
      <c r="B103" s="465"/>
      <c r="C103" s="464" t="s">
        <v>1311</v>
      </c>
      <c r="D103" s="465"/>
      <c r="E103" s="465"/>
      <c r="F103" s="465"/>
      <c r="G103" s="464" t="s">
        <v>1312</v>
      </c>
      <c r="H103" s="465"/>
      <c r="I103" s="465"/>
      <c r="J103" s="465"/>
      <c r="K103" s="465"/>
      <c r="L103" s="465"/>
      <c r="M103" s="465"/>
      <c r="N103" s="465"/>
      <c r="O103" s="465"/>
      <c r="P103" s="465"/>
      <c r="Q103" s="465"/>
      <c r="R103" s="465"/>
      <c r="S103" s="465"/>
    </row>
    <row r="104" spans="2:19" x14ac:dyDescent="0.45">
      <c r="B104" s="465"/>
      <c r="C104" s="464" t="s">
        <v>1313</v>
      </c>
      <c r="D104" s="465"/>
      <c r="E104" s="465"/>
      <c r="F104" s="465"/>
      <c r="G104" s="464" t="s">
        <v>1314</v>
      </c>
      <c r="H104" s="465"/>
      <c r="I104" s="465"/>
      <c r="J104" s="465"/>
      <c r="K104" s="465"/>
      <c r="L104" s="465"/>
      <c r="M104" s="465"/>
      <c r="N104" s="465"/>
      <c r="O104" s="465"/>
      <c r="P104" s="465"/>
      <c r="Q104" s="465"/>
      <c r="R104" s="465"/>
      <c r="S104" s="465"/>
    </row>
    <row r="105" spans="2:19" x14ac:dyDescent="0.45">
      <c r="B105" s="465"/>
      <c r="C105" s="464" t="s">
        <v>1315</v>
      </c>
      <c r="D105" s="465"/>
      <c r="E105" s="465"/>
      <c r="F105" s="465"/>
      <c r="G105" s="464" t="s">
        <v>1316</v>
      </c>
      <c r="H105" s="465"/>
      <c r="I105" s="465"/>
      <c r="J105" s="465"/>
      <c r="K105" s="465"/>
      <c r="L105" s="465"/>
      <c r="M105" s="465"/>
      <c r="N105" s="465"/>
      <c r="O105" s="465"/>
      <c r="P105" s="465"/>
      <c r="Q105" s="465"/>
      <c r="R105" s="465"/>
      <c r="S105" s="465"/>
    </row>
    <row r="106" spans="2:19" x14ac:dyDescent="0.45">
      <c r="B106" s="465"/>
      <c r="C106" s="464" t="s">
        <v>1317</v>
      </c>
      <c r="D106" s="465"/>
      <c r="E106" s="465"/>
      <c r="F106" s="465"/>
      <c r="G106" s="464" t="s">
        <v>1318</v>
      </c>
      <c r="H106" s="465"/>
      <c r="I106" s="465"/>
      <c r="J106" s="465"/>
      <c r="K106" s="465"/>
      <c r="L106" s="465"/>
      <c r="M106" s="465"/>
      <c r="N106" s="465"/>
      <c r="O106" s="465"/>
      <c r="P106" s="465"/>
      <c r="Q106" s="465"/>
      <c r="R106" s="465"/>
      <c r="S106" s="465"/>
    </row>
    <row r="107" spans="2:19" x14ac:dyDescent="0.45">
      <c r="B107" s="465"/>
      <c r="C107" s="464" t="s">
        <v>1319</v>
      </c>
      <c r="D107" s="465"/>
      <c r="E107" s="465"/>
      <c r="F107" s="465"/>
      <c r="G107" s="464" t="s">
        <v>1320</v>
      </c>
      <c r="H107" s="465"/>
      <c r="I107" s="465"/>
      <c r="J107" s="465"/>
      <c r="K107" s="465"/>
      <c r="L107" s="465"/>
      <c r="M107" s="465"/>
      <c r="N107" s="465"/>
      <c r="O107" s="465"/>
      <c r="P107" s="465"/>
      <c r="Q107" s="465"/>
      <c r="R107" s="465"/>
      <c r="S107" s="465"/>
    </row>
    <row r="108" spans="2:19" x14ac:dyDescent="0.45">
      <c r="B108" s="465"/>
      <c r="C108" s="464" t="s">
        <v>1321</v>
      </c>
      <c r="D108" s="465"/>
      <c r="E108" s="465"/>
      <c r="F108" s="465"/>
      <c r="G108" s="464" t="s">
        <v>1322</v>
      </c>
      <c r="H108" s="465"/>
      <c r="I108" s="465"/>
      <c r="J108" s="465"/>
      <c r="K108" s="465"/>
      <c r="L108" s="465"/>
      <c r="M108" s="465"/>
      <c r="N108" s="465"/>
      <c r="O108" s="465"/>
      <c r="P108" s="465"/>
      <c r="Q108" s="465"/>
      <c r="R108" s="465"/>
      <c r="S108" s="465"/>
    </row>
    <row r="109" spans="2:19" x14ac:dyDescent="0.45">
      <c r="B109" s="465"/>
      <c r="C109" s="464" t="s">
        <v>1323</v>
      </c>
      <c r="D109" s="465"/>
      <c r="E109" s="465"/>
      <c r="F109" s="465"/>
      <c r="G109" s="464" t="s">
        <v>1324</v>
      </c>
      <c r="H109" s="465"/>
      <c r="I109" s="465"/>
      <c r="J109" s="465"/>
      <c r="K109" s="465"/>
      <c r="L109" s="465"/>
      <c r="M109" s="465"/>
      <c r="N109" s="465"/>
      <c r="O109" s="465"/>
      <c r="P109" s="465"/>
      <c r="Q109" s="465"/>
      <c r="R109" s="465"/>
      <c r="S109" s="465"/>
    </row>
    <row r="110" spans="2:19" x14ac:dyDescent="0.45">
      <c r="B110" s="465"/>
      <c r="C110" s="464" t="s">
        <v>1325</v>
      </c>
      <c r="D110" s="465"/>
      <c r="E110" s="465"/>
      <c r="F110" s="465"/>
      <c r="G110" s="464" t="s">
        <v>1326</v>
      </c>
      <c r="H110" s="465"/>
      <c r="I110" s="465"/>
      <c r="J110" s="465"/>
      <c r="K110" s="465"/>
      <c r="L110" s="465"/>
      <c r="M110" s="465"/>
      <c r="N110" s="465"/>
      <c r="O110" s="465"/>
      <c r="P110" s="465"/>
      <c r="Q110" s="465"/>
      <c r="R110" s="465"/>
      <c r="S110" s="465"/>
    </row>
    <row r="111" spans="2:19" x14ac:dyDescent="0.45">
      <c r="B111" s="465"/>
      <c r="C111" s="464" t="s">
        <v>1327</v>
      </c>
      <c r="D111" s="465"/>
      <c r="E111" s="465"/>
      <c r="F111" s="465"/>
      <c r="G111" s="464" t="s">
        <v>1328</v>
      </c>
      <c r="H111" s="465"/>
      <c r="I111" s="465"/>
      <c r="J111" s="465"/>
      <c r="K111" s="465"/>
      <c r="L111" s="465"/>
      <c r="M111" s="465"/>
      <c r="N111" s="465"/>
      <c r="O111" s="465"/>
      <c r="P111" s="465"/>
      <c r="Q111" s="465"/>
      <c r="R111" s="465"/>
      <c r="S111" s="465"/>
    </row>
    <row r="112" spans="2:19" x14ac:dyDescent="0.45">
      <c r="B112" s="465"/>
      <c r="C112" s="464" t="s">
        <v>1329</v>
      </c>
      <c r="D112" s="465"/>
      <c r="E112" s="465"/>
      <c r="F112" s="465"/>
      <c r="G112" s="467" t="s">
        <v>1330</v>
      </c>
      <c r="H112" s="465"/>
      <c r="I112" s="465"/>
      <c r="J112" s="465"/>
      <c r="K112" s="465"/>
      <c r="L112" s="465"/>
      <c r="M112" s="465"/>
      <c r="N112" s="465"/>
      <c r="O112" s="465"/>
      <c r="P112" s="465"/>
      <c r="Q112" s="465"/>
      <c r="R112" s="465"/>
      <c r="S112" s="465"/>
    </row>
    <row r="113" spans="2:19" x14ac:dyDescent="0.45">
      <c r="B113" s="465"/>
      <c r="C113" s="464" t="s">
        <v>1331</v>
      </c>
      <c r="D113" s="465"/>
      <c r="E113" s="465"/>
      <c r="F113" s="465"/>
      <c r="G113" s="465"/>
      <c r="H113" s="465"/>
      <c r="I113" s="465"/>
      <c r="J113" s="465"/>
      <c r="K113" s="465"/>
      <c r="L113" s="465"/>
      <c r="M113" s="465"/>
      <c r="N113" s="465"/>
      <c r="O113" s="465"/>
      <c r="P113" s="465"/>
      <c r="Q113" s="465"/>
      <c r="R113" s="465"/>
      <c r="S113" s="465"/>
    </row>
    <row r="114" spans="2:19" x14ac:dyDescent="0.45">
      <c r="B114" s="465"/>
      <c r="C114" s="464" t="s">
        <v>1332</v>
      </c>
      <c r="D114" s="465"/>
      <c r="E114" s="465"/>
      <c r="F114" s="465"/>
      <c r="G114" s="465"/>
      <c r="H114" s="465"/>
      <c r="I114" s="465"/>
      <c r="J114" s="465"/>
      <c r="K114" s="465"/>
      <c r="L114" s="465"/>
      <c r="M114" s="465"/>
      <c r="N114" s="465"/>
      <c r="O114" s="465"/>
      <c r="P114" s="465"/>
      <c r="Q114" s="465"/>
      <c r="R114" s="465"/>
      <c r="S114" s="465"/>
    </row>
    <row r="115" spans="2:19" x14ac:dyDescent="0.45">
      <c r="B115" s="465"/>
      <c r="C115" s="464" t="s">
        <v>1333</v>
      </c>
      <c r="D115" s="465"/>
      <c r="E115" s="465"/>
      <c r="F115" s="465"/>
      <c r="G115" s="465"/>
      <c r="H115" s="465"/>
      <c r="I115" s="465"/>
      <c r="J115" s="465"/>
      <c r="K115" s="465"/>
      <c r="L115" s="465"/>
      <c r="M115" s="465"/>
      <c r="N115" s="465"/>
      <c r="O115" s="465"/>
      <c r="P115" s="465"/>
      <c r="Q115" s="465"/>
      <c r="R115" s="465"/>
      <c r="S115" s="465"/>
    </row>
    <row r="116" spans="2:19" x14ac:dyDescent="0.45">
      <c r="B116" s="465"/>
      <c r="C116" s="464" t="s">
        <v>1334</v>
      </c>
      <c r="D116" s="465"/>
      <c r="E116" s="465"/>
      <c r="F116" s="465"/>
      <c r="G116" s="465"/>
      <c r="H116" s="465"/>
      <c r="I116" s="465"/>
      <c r="J116" s="465"/>
      <c r="K116" s="465"/>
      <c r="L116" s="465"/>
      <c r="M116" s="465"/>
      <c r="N116" s="465"/>
      <c r="O116" s="465"/>
      <c r="P116" s="465"/>
      <c r="Q116" s="465"/>
      <c r="R116" s="465"/>
      <c r="S116" s="465"/>
    </row>
    <row r="117" spans="2:19" x14ac:dyDescent="0.45">
      <c r="B117" s="465"/>
      <c r="C117" s="464" t="s">
        <v>1335</v>
      </c>
      <c r="D117" s="465"/>
      <c r="E117" s="465"/>
      <c r="F117" s="465"/>
      <c r="G117" s="465"/>
      <c r="H117" s="465"/>
      <c r="I117" s="465"/>
      <c r="J117" s="465"/>
      <c r="K117" s="465"/>
      <c r="L117" s="465"/>
      <c r="M117" s="465"/>
      <c r="N117" s="465"/>
      <c r="O117" s="465"/>
      <c r="P117" s="465"/>
      <c r="Q117" s="465"/>
      <c r="R117" s="465"/>
      <c r="S117" s="465"/>
    </row>
    <row r="118" spans="2:19" x14ac:dyDescent="0.45">
      <c r="B118" s="465"/>
      <c r="C118" s="464" t="s">
        <v>1336</v>
      </c>
      <c r="D118" s="465"/>
      <c r="E118" s="465"/>
      <c r="F118" s="465"/>
      <c r="G118" s="465"/>
      <c r="H118" s="465"/>
      <c r="I118" s="465"/>
      <c r="J118" s="465"/>
      <c r="K118" s="465"/>
      <c r="L118" s="465"/>
      <c r="M118" s="465"/>
      <c r="N118" s="465"/>
      <c r="O118" s="465"/>
      <c r="P118" s="465"/>
      <c r="Q118" s="465"/>
      <c r="R118" s="465"/>
      <c r="S118" s="465"/>
    </row>
    <row r="119" spans="2:19" x14ac:dyDescent="0.45">
      <c r="B119" s="465"/>
      <c r="C119" s="464" t="s">
        <v>1337</v>
      </c>
      <c r="D119" s="465"/>
      <c r="E119" s="465"/>
      <c r="F119" s="465"/>
      <c r="G119" s="465"/>
      <c r="H119" s="465"/>
      <c r="I119" s="465"/>
      <c r="J119" s="465"/>
      <c r="K119" s="465"/>
      <c r="L119" s="465"/>
      <c r="M119" s="465"/>
      <c r="N119" s="465"/>
      <c r="O119" s="465"/>
      <c r="P119" s="465"/>
      <c r="Q119" s="465"/>
      <c r="R119" s="465"/>
      <c r="S119" s="465"/>
    </row>
    <row r="120" spans="2:19" x14ac:dyDescent="0.45">
      <c r="B120" s="465"/>
      <c r="C120" s="464" t="s">
        <v>1338</v>
      </c>
      <c r="D120" s="465"/>
      <c r="E120" s="465"/>
      <c r="F120" s="465"/>
      <c r="G120" s="465"/>
      <c r="H120" s="465"/>
      <c r="I120" s="465"/>
      <c r="J120" s="465"/>
      <c r="K120" s="465"/>
      <c r="L120" s="465"/>
      <c r="M120" s="465"/>
      <c r="N120" s="465"/>
      <c r="O120" s="465"/>
      <c r="P120" s="465"/>
      <c r="Q120" s="465"/>
      <c r="R120" s="465"/>
      <c r="S120" s="465"/>
    </row>
    <row r="121" spans="2:19" x14ac:dyDescent="0.45">
      <c r="B121" s="465"/>
      <c r="C121" s="464" t="s">
        <v>1339</v>
      </c>
      <c r="D121" s="465"/>
      <c r="E121" s="465"/>
      <c r="F121" s="465"/>
      <c r="G121" s="465"/>
      <c r="H121" s="465"/>
      <c r="I121" s="465"/>
      <c r="J121" s="465"/>
      <c r="K121" s="465"/>
      <c r="L121" s="465"/>
      <c r="M121" s="465"/>
      <c r="N121" s="465"/>
      <c r="O121" s="465"/>
      <c r="P121" s="465"/>
      <c r="Q121" s="465"/>
      <c r="R121" s="465"/>
      <c r="S121" s="465"/>
    </row>
    <row r="122" spans="2:19" x14ac:dyDescent="0.45">
      <c r="B122" s="465"/>
      <c r="C122" s="464" t="s">
        <v>1340</v>
      </c>
      <c r="D122" s="465"/>
      <c r="E122" s="465"/>
      <c r="F122" s="465"/>
      <c r="G122" s="465"/>
      <c r="H122" s="465"/>
      <c r="I122" s="465"/>
      <c r="J122" s="465"/>
      <c r="K122" s="465"/>
      <c r="L122" s="465"/>
      <c r="M122" s="465"/>
      <c r="N122" s="465"/>
      <c r="O122" s="465"/>
      <c r="P122" s="465"/>
      <c r="Q122" s="465"/>
      <c r="R122" s="465"/>
      <c r="S122" s="465"/>
    </row>
    <row r="123" spans="2:19" x14ac:dyDescent="0.45">
      <c r="B123" s="465"/>
      <c r="C123" s="464" t="s">
        <v>1341</v>
      </c>
      <c r="D123" s="465"/>
      <c r="E123" s="465"/>
      <c r="F123" s="465"/>
      <c r="G123" s="465"/>
      <c r="H123" s="465"/>
      <c r="I123" s="465"/>
      <c r="J123" s="465"/>
      <c r="K123" s="465"/>
      <c r="L123" s="465"/>
      <c r="M123" s="465"/>
      <c r="N123" s="465"/>
      <c r="O123" s="465"/>
      <c r="P123" s="465"/>
      <c r="Q123" s="465"/>
      <c r="R123" s="465"/>
      <c r="S123" s="465"/>
    </row>
    <row r="124" spans="2:19" x14ac:dyDescent="0.45">
      <c r="B124" s="465"/>
      <c r="C124" s="464" t="s">
        <v>1342</v>
      </c>
      <c r="D124" s="465"/>
      <c r="E124" s="465"/>
      <c r="F124" s="465"/>
      <c r="G124" s="465"/>
      <c r="H124" s="465"/>
      <c r="I124" s="465"/>
      <c r="J124" s="465"/>
      <c r="K124" s="465"/>
      <c r="L124" s="465"/>
      <c r="M124" s="465"/>
      <c r="N124" s="465"/>
      <c r="O124" s="465"/>
      <c r="P124" s="465"/>
      <c r="Q124" s="465"/>
      <c r="R124" s="465"/>
      <c r="S124" s="465"/>
    </row>
    <row r="125" spans="2:19" x14ac:dyDescent="0.45">
      <c r="B125" s="465"/>
      <c r="C125" s="464" t="s">
        <v>1343</v>
      </c>
      <c r="D125" s="465"/>
      <c r="E125" s="465"/>
      <c r="F125" s="465"/>
      <c r="G125" s="465"/>
      <c r="H125" s="465"/>
      <c r="I125" s="465"/>
      <c r="J125" s="465"/>
      <c r="K125" s="465"/>
      <c r="L125" s="465"/>
      <c r="M125" s="465"/>
      <c r="N125" s="465"/>
      <c r="O125" s="465"/>
      <c r="P125" s="465"/>
      <c r="Q125" s="465"/>
      <c r="R125" s="465"/>
      <c r="S125" s="465"/>
    </row>
    <row r="126" spans="2:19" x14ac:dyDescent="0.45">
      <c r="B126" s="465"/>
      <c r="C126" s="464" t="s">
        <v>1344</v>
      </c>
      <c r="D126" s="465"/>
      <c r="E126" s="465"/>
      <c r="F126" s="465"/>
      <c r="G126" s="465"/>
      <c r="H126" s="465"/>
      <c r="I126" s="465"/>
      <c r="J126" s="465"/>
      <c r="K126" s="465"/>
      <c r="L126" s="465"/>
      <c r="M126" s="465"/>
      <c r="N126" s="465"/>
      <c r="O126" s="465"/>
      <c r="P126" s="465"/>
      <c r="Q126" s="465"/>
      <c r="R126" s="465"/>
      <c r="S126" s="465"/>
    </row>
    <row r="127" spans="2:19" x14ac:dyDescent="0.45">
      <c r="B127" s="465"/>
      <c r="C127" s="464" t="s">
        <v>1345</v>
      </c>
      <c r="D127" s="465"/>
      <c r="E127" s="465"/>
      <c r="F127" s="465"/>
      <c r="G127" s="465"/>
      <c r="H127" s="465"/>
      <c r="I127" s="465"/>
      <c r="J127" s="465"/>
      <c r="K127" s="465"/>
      <c r="L127" s="465"/>
      <c r="M127" s="465"/>
      <c r="N127" s="465"/>
      <c r="O127" s="465"/>
      <c r="P127" s="465"/>
      <c r="Q127" s="465"/>
      <c r="R127" s="465"/>
      <c r="S127" s="465"/>
    </row>
    <row r="128" spans="2:19" x14ac:dyDescent="0.45">
      <c r="B128" s="465"/>
      <c r="C128" s="464" t="s">
        <v>1346</v>
      </c>
      <c r="D128" s="465"/>
      <c r="E128" s="465"/>
      <c r="F128" s="465"/>
      <c r="G128" s="465"/>
      <c r="H128" s="465"/>
      <c r="I128" s="465"/>
      <c r="J128" s="465"/>
      <c r="K128" s="465"/>
      <c r="L128" s="465"/>
      <c r="M128" s="465"/>
      <c r="N128" s="465"/>
      <c r="O128" s="465"/>
      <c r="P128" s="465"/>
      <c r="Q128" s="465"/>
      <c r="R128" s="465"/>
      <c r="S128" s="465"/>
    </row>
    <row r="129" spans="2:19" x14ac:dyDescent="0.45">
      <c r="B129" s="465"/>
      <c r="C129" s="464" t="s">
        <v>1347</v>
      </c>
      <c r="D129" s="465"/>
      <c r="E129" s="465"/>
      <c r="F129" s="465"/>
      <c r="G129" s="465"/>
      <c r="H129" s="465"/>
      <c r="I129" s="465"/>
      <c r="J129" s="465"/>
      <c r="K129" s="465"/>
      <c r="L129" s="465"/>
      <c r="M129" s="465"/>
      <c r="N129" s="465"/>
      <c r="O129" s="465"/>
      <c r="P129" s="465"/>
      <c r="Q129" s="465"/>
      <c r="R129" s="465"/>
      <c r="S129" s="465"/>
    </row>
    <row r="130" spans="2:19" x14ac:dyDescent="0.45">
      <c r="B130" s="465"/>
      <c r="C130" s="464" t="s">
        <v>1348</v>
      </c>
      <c r="D130" s="465"/>
      <c r="E130" s="465"/>
      <c r="F130" s="465"/>
      <c r="G130" s="465"/>
      <c r="H130" s="465"/>
      <c r="I130" s="465"/>
      <c r="J130" s="465"/>
      <c r="K130" s="465"/>
      <c r="L130" s="465"/>
      <c r="M130" s="465"/>
      <c r="N130" s="465"/>
      <c r="O130" s="465"/>
      <c r="P130" s="465"/>
      <c r="Q130" s="465"/>
      <c r="R130" s="465"/>
      <c r="S130" s="465"/>
    </row>
    <row r="131" spans="2:19" x14ac:dyDescent="0.45">
      <c r="B131" s="465"/>
      <c r="C131" s="464" t="s">
        <v>1349</v>
      </c>
      <c r="D131" s="465"/>
      <c r="E131" s="465"/>
      <c r="F131" s="465"/>
      <c r="G131" s="465"/>
      <c r="H131" s="465"/>
      <c r="I131" s="465"/>
      <c r="J131" s="465"/>
      <c r="K131" s="465"/>
      <c r="L131" s="465"/>
      <c r="M131" s="465"/>
      <c r="N131" s="465"/>
      <c r="O131" s="465"/>
      <c r="P131" s="465"/>
      <c r="Q131" s="465"/>
      <c r="R131" s="465"/>
      <c r="S131" s="465"/>
    </row>
    <row r="132" spans="2:19" x14ac:dyDescent="0.45">
      <c r="B132" s="465"/>
      <c r="C132" s="464" t="s">
        <v>1350</v>
      </c>
      <c r="D132" s="465"/>
      <c r="E132" s="465"/>
      <c r="F132" s="465"/>
      <c r="G132" s="465"/>
      <c r="H132" s="465"/>
      <c r="I132" s="465"/>
      <c r="J132" s="465"/>
      <c r="K132" s="465"/>
      <c r="L132" s="465"/>
      <c r="M132" s="465"/>
      <c r="N132" s="465"/>
      <c r="O132" s="465"/>
      <c r="P132" s="465"/>
      <c r="Q132" s="465"/>
      <c r="R132" s="465"/>
      <c r="S132" s="465"/>
    </row>
    <row r="133" spans="2:19" x14ac:dyDescent="0.45">
      <c r="B133" s="465"/>
      <c r="C133" s="464" t="s">
        <v>1351</v>
      </c>
      <c r="D133" s="465"/>
      <c r="E133" s="465"/>
      <c r="F133" s="465"/>
      <c r="G133" s="465"/>
      <c r="H133" s="465"/>
      <c r="I133" s="465"/>
      <c r="J133" s="465"/>
      <c r="K133" s="465"/>
      <c r="L133" s="465"/>
      <c r="M133" s="465"/>
      <c r="N133" s="465"/>
      <c r="O133" s="465"/>
      <c r="P133" s="465"/>
      <c r="Q133" s="465"/>
      <c r="R133" s="465"/>
      <c r="S133" s="465"/>
    </row>
    <row r="134" spans="2:19" x14ac:dyDescent="0.45">
      <c r="B134" s="465"/>
      <c r="C134" s="464" t="s">
        <v>1352</v>
      </c>
      <c r="D134" s="465"/>
      <c r="E134" s="465"/>
      <c r="F134" s="465"/>
      <c r="G134" s="465"/>
      <c r="H134" s="465"/>
      <c r="I134" s="465"/>
      <c r="J134" s="465"/>
      <c r="K134" s="465"/>
      <c r="L134" s="465"/>
      <c r="M134" s="465"/>
      <c r="N134" s="465"/>
      <c r="O134" s="465"/>
      <c r="P134" s="465"/>
      <c r="Q134" s="465"/>
      <c r="R134" s="465"/>
      <c r="S134" s="465"/>
    </row>
    <row r="135" spans="2:19" x14ac:dyDescent="0.45">
      <c r="B135" s="465"/>
      <c r="C135" s="464" t="s">
        <v>1353</v>
      </c>
      <c r="D135" s="465"/>
      <c r="E135" s="465"/>
      <c r="F135" s="465"/>
      <c r="G135" s="465"/>
      <c r="H135" s="465"/>
      <c r="I135" s="465"/>
      <c r="J135" s="465"/>
      <c r="K135" s="465"/>
      <c r="L135" s="465"/>
      <c r="M135" s="465"/>
      <c r="N135" s="465"/>
      <c r="O135" s="465"/>
      <c r="P135" s="465"/>
      <c r="Q135" s="465"/>
      <c r="R135" s="465"/>
      <c r="S135" s="465"/>
    </row>
    <row r="136" spans="2:19" x14ac:dyDescent="0.45">
      <c r="B136" s="465"/>
      <c r="C136" s="464" t="s">
        <v>1354</v>
      </c>
      <c r="D136" s="465"/>
      <c r="E136" s="465"/>
      <c r="F136" s="465"/>
      <c r="G136" s="465"/>
      <c r="H136" s="465"/>
      <c r="I136" s="465"/>
      <c r="J136" s="465"/>
      <c r="K136" s="465"/>
      <c r="L136" s="465"/>
      <c r="M136" s="465"/>
      <c r="N136" s="465"/>
      <c r="O136" s="465"/>
      <c r="P136" s="465"/>
      <c r="Q136" s="465"/>
      <c r="R136" s="465"/>
      <c r="S136" s="465"/>
    </row>
    <row r="137" spans="2:19" x14ac:dyDescent="0.45">
      <c r="B137" s="465"/>
      <c r="C137" s="464" t="s">
        <v>1355</v>
      </c>
      <c r="D137" s="465"/>
      <c r="E137" s="465"/>
      <c r="F137" s="465"/>
      <c r="G137" s="465"/>
      <c r="H137" s="465"/>
      <c r="I137" s="465"/>
      <c r="J137" s="465"/>
      <c r="K137" s="465"/>
      <c r="L137" s="465"/>
      <c r="M137" s="465"/>
      <c r="N137" s="465"/>
      <c r="O137" s="465"/>
      <c r="P137" s="465"/>
      <c r="Q137" s="465"/>
      <c r="R137" s="465"/>
      <c r="S137" s="465"/>
    </row>
    <row r="138" spans="2:19" x14ac:dyDescent="0.45">
      <c r="B138" s="465"/>
      <c r="C138" s="464" t="s">
        <v>1356</v>
      </c>
      <c r="D138" s="465"/>
      <c r="E138" s="465"/>
      <c r="F138" s="465"/>
      <c r="G138" s="465"/>
      <c r="H138" s="465"/>
      <c r="I138" s="465"/>
      <c r="J138" s="465"/>
      <c r="K138" s="465"/>
      <c r="L138" s="465"/>
      <c r="M138" s="465"/>
      <c r="N138" s="465"/>
      <c r="O138" s="465"/>
      <c r="P138" s="465"/>
      <c r="Q138" s="465"/>
      <c r="R138" s="465"/>
      <c r="S138" s="465"/>
    </row>
    <row r="139" spans="2:19" x14ac:dyDescent="0.45">
      <c r="B139" s="465"/>
      <c r="C139" s="464" t="s">
        <v>1357</v>
      </c>
      <c r="D139" s="465"/>
      <c r="E139" s="465"/>
      <c r="F139" s="465"/>
      <c r="G139" s="465"/>
      <c r="H139" s="465"/>
      <c r="I139" s="465"/>
      <c r="J139" s="465"/>
      <c r="K139" s="465"/>
      <c r="L139" s="465"/>
      <c r="M139" s="465"/>
      <c r="N139" s="465"/>
      <c r="O139" s="465"/>
      <c r="P139" s="465"/>
      <c r="Q139" s="465"/>
      <c r="R139" s="465"/>
      <c r="S139" s="465"/>
    </row>
    <row r="140" spans="2:19" x14ac:dyDescent="0.45">
      <c r="B140" s="465"/>
      <c r="C140" s="464" t="s">
        <v>1358</v>
      </c>
      <c r="D140" s="465"/>
      <c r="E140" s="465"/>
      <c r="F140" s="465"/>
      <c r="G140" s="465"/>
      <c r="H140" s="465"/>
      <c r="I140" s="465"/>
      <c r="J140" s="465"/>
      <c r="K140" s="465"/>
      <c r="L140" s="465"/>
      <c r="M140" s="465"/>
      <c r="N140" s="465"/>
      <c r="O140" s="465"/>
      <c r="P140" s="465"/>
      <c r="Q140" s="465"/>
      <c r="R140" s="465"/>
      <c r="S140" s="465"/>
    </row>
    <row r="141" spans="2:19" x14ac:dyDescent="0.45">
      <c r="B141" s="465"/>
      <c r="C141" s="464" t="s">
        <v>1359</v>
      </c>
      <c r="D141" s="465"/>
      <c r="E141" s="465"/>
      <c r="F141" s="465"/>
      <c r="G141" s="465"/>
      <c r="H141" s="465"/>
      <c r="I141" s="465"/>
      <c r="J141" s="465"/>
      <c r="K141" s="465"/>
      <c r="L141" s="465"/>
      <c r="M141" s="465"/>
      <c r="N141" s="465"/>
      <c r="O141" s="465"/>
      <c r="P141" s="465"/>
      <c r="Q141" s="465"/>
      <c r="R141" s="465"/>
      <c r="S141" s="465"/>
    </row>
    <row r="142" spans="2:19" x14ac:dyDescent="0.45">
      <c r="B142" s="465"/>
      <c r="C142" s="464" t="s">
        <v>1360</v>
      </c>
      <c r="D142" s="465"/>
      <c r="E142" s="465"/>
      <c r="F142" s="465"/>
      <c r="G142" s="465"/>
      <c r="H142" s="465"/>
      <c r="I142" s="465"/>
      <c r="J142" s="465"/>
      <c r="K142" s="465"/>
      <c r="L142" s="465"/>
      <c r="M142" s="465"/>
      <c r="N142" s="465"/>
      <c r="O142" s="465"/>
      <c r="P142" s="465"/>
      <c r="Q142" s="465"/>
      <c r="R142" s="465"/>
      <c r="S142" s="465"/>
    </row>
    <row r="143" spans="2:19" x14ac:dyDescent="0.45">
      <c r="B143" s="465"/>
      <c r="C143" s="464" t="s">
        <v>1361</v>
      </c>
      <c r="D143" s="465"/>
      <c r="E143" s="465"/>
      <c r="F143" s="465"/>
      <c r="G143" s="465"/>
      <c r="H143" s="465"/>
      <c r="I143" s="465"/>
      <c r="J143" s="465"/>
      <c r="K143" s="465"/>
      <c r="L143" s="465"/>
      <c r="M143" s="465"/>
      <c r="N143" s="465"/>
      <c r="O143" s="465"/>
      <c r="P143" s="465"/>
      <c r="Q143" s="465"/>
      <c r="R143" s="465"/>
      <c r="S143" s="465"/>
    </row>
    <row r="144" spans="2:19" x14ac:dyDescent="0.45">
      <c r="B144" s="465"/>
      <c r="C144" s="464" t="s">
        <v>1362</v>
      </c>
      <c r="D144" s="465"/>
      <c r="E144" s="465"/>
      <c r="F144" s="465"/>
      <c r="G144" s="465"/>
      <c r="H144" s="465"/>
      <c r="I144" s="465"/>
      <c r="J144" s="465"/>
      <c r="K144" s="465"/>
      <c r="L144" s="465"/>
      <c r="M144" s="465"/>
      <c r="N144" s="465"/>
      <c r="O144" s="465"/>
      <c r="P144" s="465"/>
      <c r="Q144" s="465"/>
      <c r="R144" s="465"/>
      <c r="S144" s="465"/>
    </row>
    <row r="145" spans="2:19" x14ac:dyDescent="0.45">
      <c r="B145" s="465"/>
      <c r="C145" s="464" t="s">
        <v>1363</v>
      </c>
      <c r="D145" s="465"/>
      <c r="E145" s="465"/>
      <c r="F145" s="465"/>
      <c r="G145" s="465"/>
      <c r="H145" s="465"/>
      <c r="I145" s="465"/>
      <c r="J145" s="465"/>
      <c r="K145" s="465"/>
      <c r="L145" s="465"/>
      <c r="M145" s="465"/>
      <c r="N145" s="465"/>
      <c r="O145" s="465"/>
      <c r="P145" s="465"/>
      <c r="Q145" s="465"/>
      <c r="R145" s="465"/>
      <c r="S145" s="465"/>
    </row>
    <row r="146" spans="2:19" x14ac:dyDescent="0.45">
      <c r="B146" s="465"/>
      <c r="C146" s="464" t="s">
        <v>1364</v>
      </c>
      <c r="D146" s="465"/>
      <c r="E146" s="465"/>
      <c r="F146" s="465"/>
      <c r="G146" s="465"/>
      <c r="H146" s="465"/>
      <c r="I146" s="465"/>
      <c r="J146" s="465"/>
      <c r="K146" s="465"/>
      <c r="L146" s="465"/>
      <c r="M146" s="465"/>
      <c r="N146" s="465"/>
      <c r="O146" s="465"/>
      <c r="P146" s="465"/>
      <c r="Q146" s="465"/>
      <c r="R146" s="465"/>
      <c r="S146" s="465"/>
    </row>
    <row r="147" spans="2:19" x14ac:dyDescent="0.45">
      <c r="B147" s="465"/>
      <c r="C147" s="464" t="s">
        <v>1365</v>
      </c>
      <c r="D147" s="465"/>
      <c r="E147" s="465"/>
      <c r="F147" s="465"/>
      <c r="G147" s="465"/>
      <c r="H147" s="465"/>
      <c r="I147" s="465"/>
      <c r="J147" s="465"/>
      <c r="K147" s="465"/>
      <c r="L147" s="465"/>
      <c r="M147" s="465"/>
      <c r="N147" s="465"/>
      <c r="O147" s="465"/>
      <c r="P147" s="465"/>
      <c r="Q147" s="465"/>
      <c r="R147" s="465"/>
      <c r="S147" s="465"/>
    </row>
    <row r="148" spans="2:19" x14ac:dyDescent="0.45">
      <c r="B148" s="465"/>
      <c r="C148" s="464" t="s">
        <v>1366</v>
      </c>
      <c r="D148" s="465"/>
      <c r="E148" s="465"/>
      <c r="F148" s="465"/>
      <c r="G148" s="465"/>
      <c r="H148" s="465"/>
      <c r="I148" s="465"/>
      <c r="J148" s="465"/>
      <c r="K148" s="465"/>
      <c r="L148" s="465"/>
      <c r="M148" s="465"/>
      <c r="N148" s="465"/>
      <c r="O148" s="465"/>
      <c r="P148" s="465"/>
      <c r="Q148" s="465"/>
      <c r="R148" s="465"/>
      <c r="S148" s="465"/>
    </row>
    <row r="149" spans="2:19" x14ac:dyDescent="0.45">
      <c r="B149" s="465"/>
      <c r="C149" s="464" t="s">
        <v>1367</v>
      </c>
      <c r="D149" s="465"/>
      <c r="E149" s="465"/>
      <c r="F149" s="465"/>
      <c r="G149" s="465"/>
      <c r="H149" s="465"/>
      <c r="I149" s="465"/>
      <c r="J149" s="465"/>
      <c r="K149" s="465"/>
      <c r="L149" s="465"/>
      <c r="M149" s="465"/>
      <c r="N149" s="465"/>
      <c r="O149" s="465"/>
      <c r="P149" s="465"/>
      <c r="Q149" s="465"/>
      <c r="R149" s="465"/>
      <c r="S149" s="465"/>
    </row>
    <row r="150" spans="2:19" x14ac:dyDescent="0.45">
      <c r="B150" s="465"/>
      <c r="C150" s="464" t="s">
        <v>1368</v>
      </c>
      <c r="D150" s="465"/>
      <c r="E150" s="465"/>
      <c r="F150" s="465"/>
      <c r="G150" s="465"/>
      <c r="H150" s="465"/>
      <c r="I150" s="465"/>
      <c r="J150" s="465"/>
      <c r="K150" s="465"/>
      <c r="L150" s="465"/>
      <c r="M150" s="465"/>
      <c r="N150" s="465"/>
      <c r="O150" s="465"/>
      <c r="P150" s="465"/>
      <c r="Q150" s="465"/>
      <c r="R150" s="465"/>
      <c r="S150" s="465"/>
    </row>
    <row r="151" spans="2:19" x14ac:dyDescent="0.45">
      <c r="B151" s="465"/>
      <c r="C151" s="464" t="s">
        <v>1369</v>
      </c>
      <c r="D151" s="465"/>
      <c r="E151" s="465"/>
      <c r="F151" s="465"/>
      <c r="G151" s="465"/>
      <c r="H151" s="465"/>
      <c r="I151" s="465"/>
      <c r="J151" s="465"/>
      <c r="K151" s="465"/>
      <c r="L151" s="465"/>
      <c r="M151" s="465"/>
      <c r="N151" s="465"/>
      <c r="O151" s="465"/>
      <c r="P151" s="465"/>
      <c r="Q151" s="465"/>
      <c r="R151" s="465"/>
      <c r="S151" s="465"/>
    </row>
    <row r="152" spans="2:19" x14ac:dyDescent="0.45">
      <c r="B152" s="465"/>
      <c r="C152" s="464" t="s">
        <v>1370</v>
      </c>
      <c r="D152" s="465"/>
      <c r="E152" s="465"/>
      <c r="F152" s="465"/>
      <c r="G152" s="465"/>
      <c r="H152" s="465"/>
      <c r="I152" s="465"/>
      <c r="J152" s="465"/>
      <c r="K152" s="465"/>
      <c r="L152" s="465"/>
      <c r="M152" s="465"/>
      <c r="N152" s="465"/>
      <c r="O152" s="465"/>
      <c r="P152" s="465"/>
      <c r="Q152" s="465"/>
      <c r="R152" s="465"/>
      <c r="S152" s="465"/>
    </row>
    <row r="153" spans="2:19" x14ac:dyDescent="0.45">
      <c r="B153" s="465"/>
      <c r="C153" s="464" t="s">
        <v>1371</v>
      </c>
      <c r="D153" s="465"/>
      <c r="E153" s="465"/>
      <c r="F153" s="465"/>
      <c r="G153" s="465"/>
      <c r="H153" s="465"/>
      <c r="I153" s="465"/>
      <c r="J153" s="465"/>
      <c r="K153" s="465"/>
      <c r="L153" s="465"/>
      <c r="M153" s="465"/>
      <c r="N153" s="465"/>
      <c r="O153" s="465"/>
      <c r="P153" s="465"/>
      <c r="Q153" s="465"/>
      <c r="R153" s="465"/>
      <c r="S153" s="465"/>
    </row>
    <row r="154" spans="2:19" x14ac:dyDescent="0.45">
      <c r="B154" s="465"/>
      <c r="C154" s="464" t="s">
        <v>1372</v>
      </c>
      <c r="D154" s="465"/>
      <c r="E154" s="465"/>
      <c r="F154" s="465"/>
      <c r="G154" s="465"/>
      <c r="H154" s="465"/>
      <c r="I154" s="465"/>
      <c r="J154" s="465"/>
      <c r="K154" s="465"/>
      <c r="L154" s="465"/>
      <c r="M154" s="465"/>
      <c r="N154" s="465"/>
      <c r="O154" s="465"/>
      <c r="P154" s="465"/>
      <c r="Q154" s="465"/>
      <c r="R154" s="465"/>
      <c r="S154" s="465"/>
    </row>
    <row r="155" spans="2:19" x14ac:dyDescent="0.45">
      <c r="B155" s="465"/>
      <c r="C155" s="464" t="s">
        <v>1373</v>
      </c>
      <c r="D155" s="465"/>
      <c r="E155" s="465"/>
      <c r="F155" s="465"/>
      <c r="G155" s="465"/>
      <c r="H155" s="465"/>
      <c r="I155" s="465"/>
      <c r="J155" s="465"/>
      <c r="K155" s="465"/>
      <c r="L155" s="465"/>
      <c r="M155" s="465"/>
      <c r="N155" s="465"/>
      <c r="O155" s="465"/>
      <c r="P155" s="465"/>
      <c r="Q155" s="465"/>
      <c r="R155" s="465"/>
      <c r="S155" s="465"/>
    </row>
    <row r="156" spans="2:19" x14ac:dyDescent="0.45">
      <c r="B156" s="465"/>
      <c r="C156" s="464" t="s">
        <v>1374</v>
      </c>
      <c r="D156" s="465"/>
      <c r="E156" s="465"/>
      <c r="F156" s="465"/>
      <c r="G156" s="465"/>
      <c r="H156" s="465"/>
      <c r="I156" s="465"/>
      <c r="J156" s="465"/>
      <c r="K156" s="465"/>
      <c r="L156" s="465"/>
      <c r="M156" s="465"/>
      <c r="N156" s="465"/>
      <c r="O156" s="465"/>
      <c r="P156" s="465"/>
      <c r="Q156" s="465"/>
      <c r="R156" s="465"/>
      <c r="S156" s="465"/>
    </row>
    <row r="157" spans="2:19" x14ac:dyDescent="0.45">
      <c r="B157" s="465"/>
      <c r="C157" s="464" t="s">
        <v>1375</v>
      </c>
      <c r="D157" s="465"/>
      <c r="E157" s="465"/>
      <c r="F157" s="465"/>
      <c r="G157" s="465"/>
      <c r="H157" s="465"/>
      <c r="I157" s="465"/>
      <c r="J157" s="465"/>
      <c r="K157" s="465"/>
      <c r="L157" s="465"/>
      <c r="M157" s="465"/>
      <c r="N157" s="465"/>
      <c r="O157" s="465"/>
      <c r="P157" s="465"/>
      <c r="Q157" s="465"/>
      <c r="R157" s="465"/>
      <c r="S157" s="465"/>
    </row>
    <row r="158" spans="2:19" x14ac:dyDescent="0.45">
      <c r="B158" s="465"/>
      <c r="C158" s="464" t="s">
        <v>1376</v>
      </c>
      <c r="D158" s="465"/>
      <c r="E158" s="465"/>
      <c r="F158" s="465"/>
      <c r="G158" s="465"/>
      <c r="H158" s="465"/>
      <c r="I158" s="465"/>
      <c r="J158" s="465"/>
      <c r="K158" s="465"/>
      <c r="L158" s="465"/>
      <c r="M158" s="465"/>
      <c r="N158" s="465"/>
      <c r="O158" s="465"/>
      <c r="P158" s="465"/>
      <c r="Q158" s="465"/>
      <c r="R158" s="465"/>
      <c r="S158" s="465"/>
    </row>
    <row r="159" spans="2:19" x14ac:dyDescent="0.45">
      <c r="B159" s="465"/>
      <c r="C159" s="464" t="s">
        <v>1377</v>
      </c>
      <c r="D159" s="465"/>
      <c r="E159" s="465"/>
      <c r="F159" s="465"/>
      <c r="G159" s="465"/>
      <c r="H159" s="465"/>
      <c r="I159" s="465"/>
      <c r="J159" s="465"/>
      <c r="K159" s="465"/>
      <c r="L159" s="465"/>
      <c r="M159" s="465"/>
      <c r="N159" s="465"/>
      <c r="O159" s="465"/>
      <c r="P159" s="465"/>
      <c r="Q159" s="465"/>
      <c r="R159" s="465"/>
      <c r="S159" s="465"/>
    </row>
    <row r="160" spans="2:19" x14ac:dyDescent="0.45">
      <c r="B160" s="465"/>
      <c r="C160" s="464" t="s">
        <v>1378</v>
      </c>
      <c r="D160" s="465"/>
      <c r="E160" s="465"/>
      <c r="F160" s="465"/>
      <c r="G160" s="465"/>
      <c r="H160" s="465"/>
      <c r="I160" s="465"/>
      <c r="J160" s="465"/>
      <c r="K160" s="465"/>
      <c r="L160" s="465"/>
      <c r="M160" s="465"/>
      <c r="N160" s="465"/>
      <c r="O160" s="465"/>
      <c r="P160" s="465"/>
      <c r="Q160" s="465"/>
      <c r="R160" s="465"/>
      <c r="S160" s="465"/>
    </row>
    <row r="161" spans="2:19" x14ac:dyDescent="0.45">
      <c r="B161" s="465"/>
      <c r="C161" s="464" t="s">
        <v>1379</v>
      </c>
      <c r="D161" s="465"/>
      <c r="E161" s="465"/>
      <c r="F161" s="465"/>
      <c r="G161" s="465"/>
      <c r="H161" s="465"/>
      <c r="I161" s="465"/>
      <c r="J161" s="465"/>
      <c r="K161" s="465"/>
      <c r="L161" s="465"/>
      <c r="M161" s="465"/>
      <c r="N161" s="465"/>
      <c r="O161" s="465"/>
      <c r="P161" s="465"/>
      <c r="Q161" s="465"/>
      <c r="R161" s="465"/>
      <c r="S161" s="465"/>
    </row>
    <row r="162" spans="2:19" x14ac:dyDescent="0.45">
      <c r="B162" s="465"/>
      <c r="C162" s="464" t="s">
        <v>1380</v>
      </c>
      <c r="D162" s="465"/>
      <c r="E162" s="465"/>
      <c r="F162" s="465"/>
      <c r="G162" s="465"/>
      <c r="H162" s="465"/>
      <c r="I162" s="465"/>
      <c r="J162" s="465"/>
      <c r="K162" s="465"/>
      <c r="L162" s="465"/>
      <c r="M162" s="465"/>
      <c r="N162" s="465"/>
      <c r="O162" s="465"/>
      <c r="P162" s="465"/>
      <c r="Q162" s="465"/>
      <c r="R162" s="465"/>
      <c r="S162" s="465"/>
    </row>
    <row r="163" spans="2:19" x14ac:dyDescent="0.45">
      <c r="B163" s="465"/>
      <c r="C163" s="464" t="s">
        <v>1381</v>
      </c>
      <c r="D163" s="465"/>
      <c r="E163" s="465"/>
      <c r="F163" s="465"/>
      <c r="G163" s="465"/>
      <c r="H163" s="465"/>
      <c r="I163" s="465"/>
      <c r="J163" s="465"/>
      <c r="K163" s="465"/>
      <c r="L163" s="465"/>
      <c r="M163" s="465"/>
      <c r="N163" s="465"/>
      <c r="O163" s="465"/>
      <c r="P163" s="465"/>
      <c r="Q163" s="465"/>
      <c r="R163" s="465"/>
      <c r="S163" s="465"/>
    </row>
    <row r="164" spans="2:19" x14ac:dyDescent="0.45">
      <c r="B164" s="465"/>
      <c r="C164" s="464" t="s">
        <v>1382</v>
      </c>
      <c r="D164" s="465"/>
      <c r="E164" s="465"/>
      <c r="F164" s="465"/>
      <c r="G164" s="465"/>
      <c r="H164" s="465"/>
      <c r="I164" s="465"/>
      <c r="J164" s="465"/>
      <c r="K164" s="465"/>
      <c r="L164" s="465"/>
      <c r="M164" s="465"/>
      <c r="N164" s="465"/>
      <c r="O164" s="465"/>
      <c r="P164" s="465"/>
      <c r="Q164" s="465"/>
      <c r="R164" s="465"/>
      <c r="S164" s="465"/>
    </row>
    <row r="165" spans="2:19" x14ac:dyDescent="0.45">
      <c r="B165" s="465"/>
      <c r="C165" s="464" t="s">
        <v>1383</v>
      </c>
      <c r="D165" s="465"/>
      <c r="E165" s="465"/>
      <c r="F165" s="465"/>
      <c r="G165" s="465"/>
      <c r="H165" s="465"/>
      <c r="I165" s="465"/>
      <c r="J165" s="465"/>
      <c r="K165" s="465"/>
      <c r="L165" s="465"/>
      <c r="M165" s="465"/>
      <c r="N165" s="465"/>
      <c r="O165" s="465"/>
      <c r="P165" s="465"/>
      <c r="Q165" s="465"/>
      <c r="R165" s="465"/>
      <c r="S165" s="465"/>
    </row>
    <row r="166" spans="2:19" x14ac:dyDescent="0.45">
      <c r="B166" s="465"/>
      <c r="C166" s="464" t="s">
        <v>1384</v>
      </c>
      <c r="D166" s="465"/>
      <c r="E166" s="465"/>
      <c r="F166" s="465"/>
      <c r="G166" s="465"/>
      <c r="H166" s="465"/>
      <c r="I166" s="465"/>
      <c r="J166" s="465"/>
      <c r="K166" s="465"/>
      <c r="L166" s="465"/>
      <c r="M166" s="465"/>
      <c r="N166" s="465"/>
      <c r="O166" s="465"/>
      <c r="P166" s="465"/>
      <c r="Q166" s="465"/>
      <c r="R166" s="465"/>
      <c r="S166" s="465"/>
    </row>
    <row r="167" spans="2:19" x14ac:dyDescent="0.45">
      <c r="B167" s="465"/>
      <c r="C167" s="464" t="s">
        <v>1385</v>
      </c>
      <c r="D167" s="465"/>
      <c r="E167" s="465"/>
      <c r="F167" s="465"/>
      <c r="G167" s="465"/>
      <c r="H167" s="465"/>
      <c r="I167" s="465"/>
      <c r="J167" s="465"/>
      <c r="K167" s="465"/>
      <c r="L167" s="465"/>
      <c r="M167" s="465"/>
      <c r="N167" s="465"/>
      <c r="O167" s="465"/>
      <c r="P167" s="465"/>
      <c r="Q167" s="465"/>
      <c r="R167" s="465"/>
      <c r="S167" s="465"/>
    </row>
    <row r="168" spans="2:19" x14ac:dyDescent="0.45">
      <c r="B168" s="465"/>
      <c r="C168" s="464" t="s">
        <v>1386</v>
      </c>
      <c r="D168" s="465"/>
      <c r="E168" s="465"/>
      <c r="F168" s="465"/>
      <c r="G168" s="465"/>
      <c r="H168" s="465"/>
      <c r="I168" s="465"/>
      <c r="J168" s="465"/>
      <c r="K168" s="465"/>
      <c r="L168" s="465"/>
      <c r="M168" s="465"/>
      <c r="N168" s="465"/>
      <c r="O168" s="465"/>
      <c r="P168" s="465"/>
      <c r="Q168" s="465"/>
      <c r="R168" s="465"/>
      <c r="S168" s="465"/>
    </row>
    <row r="169" spans="2:19" x14ac:dyDescent="0.45">
      <c r="B169" s="465"/>
      <c r="C169" s="464" t="s">
        <v>1387</v>
      </c>
      <c r="D169" s="465"/>
      <c r="E169" s="465"/>
      <c r="F169" s="465"/>
      <c r="G169" s="465"/>
      <c r="H169" s="465"/>
      <c r="I169" s="465"/>
      <c r="J169" s="465"/>
      <c r="K169" s="465"/>
      <c r="L169" s="465"/>
      <c r="M169" s="465"/>
      <c r="N169" s="465"/>
      <c r="O169" s="465"/>
      <c r="P169" s="465"/>
      <c r="Q169" s="465"/>
      <c r="R169" s="465"/>
      <c r="S169" s="465"/>
    </row>
    <row r="170" spans="2:19" x14ac:dyDescent="0.45">
      <c r="B170" s="465"/>
      <c r="C170" s="464" t="s">
        <v>1388</v>
      </c>
      <c r="D170" s="465"/>
      <c r="E170" s="465"/>
      <c r="F170" s="465"/>
      <c r="G170" s="465"/>
      <c r="H170" s="465"/>
      <c r="I170" s="465"/>
      <c r="J170" s="465"/>
      <c r="K170" s="465"/>
      <c r="L170" s="465"/>
      <c r="M170" s="465"/>
      <c r="N170" s="465"/>
      <c r="O170" s="465"/>
      <c r="P170" s="465"/>
      <c r="Q170" s="465"/>
      <c r="R170" s="465"/>
      <c r="S170" s="465"/>
    </row>
    <row r="171" spans="2:19" x14ac:dyDescent="0.45">
      <c r="B171" s="465"/>
      <c r="C171" s="464" t="s">
        <v>1389</v>
      </c>
      <c r="D171" s="465"/>
      <c r="E171" s="465"/>
      <c r="F171" s="465"/>
      <c r="G171" s="465"/>
      <c r="H171" s="465"/>
      <c r="I171" s="465"/>
      <c r="J171" s="465"/>
      <c r="K171" s="465"/>
      <c r="L171" s="465"/>
      <c r="M171" s="465"/>
      <c r="N171" s="465"/>
      <c r="O171" s="465"/>
      <c r="P171" s="465"/>
      <c r="Q171" s="465"/>
      <c r="R171" s="465"/>
      <c r="S171" s="465"/>
    </row>
    <row r="172" spans="2:19" x14ac:dyDescent="0.45">
      <c r="B172" s="465"/>
      <c r="C172" s="464" t="s">
        <v>1390</v>
      </c>
      <c r="D172" s="465"/>
      <c r="E172" s="465"/>
      <c r="F172" s="465"/>
      <c r="G172" s="465"/>
      <c r="H172" s="465"/>
      <c r="I172" s="465"/>
      <c r="J172" s="465"/>
      <c r="K172" s="465"/>
      <c r="L172" s="465"/>
      <c r="M172" s="465"/>
      <c r="N172" s="465"/>
      <c r="O172" s="465"/>
      <c r="P172" s="465"/>
      <c r="Q172" s="465"/>
      <c r="R172" s="465"/>
      <c r="S172" s="465"/>
    </row>
    <row r="173" spans="2:19" x14ac:dyDescent="0.45">
      <c r="B173" s="465"/>
      <c r="C173" s="464" t="s">
        <v>1391</v>
      </c>
      <c r="D173" s="465"/>
      <c r="E173" s="465"/>
      <c r="F173" s="465"/>
      <c r="G173" s="465"/>
      <c r="H173" s="465"/>
      <c r="I173" s="465"/>
      <c r="J173" s="465"/>
      <c r="K173" s="465"/>
      <c r="L173" s="465"/>
      <c r="M173" s="465"/>
      <c r="N173" s="465"/>
      <c r="O173" s="465"/>
      <c r="P173" s="465"/>
      <c r="Q173" s="465"/>
      <c r="R173" s="465"/>
      <c r="S173" s="465"/>
    </row>
    <row r="174" spans="2:19" x14ac:dyDescent="0.45">
      <c r="B174" s="465"/>
      <c r="C174" s="464" t="s">
        <v>1392</v>
      </c>
      <c r="D174" s="465"/>
      <c r="E174" s="465"/>
      <c r="F174" s="465"/>
      <c r="G174" s="465"/>
      <c r="H174" s="465"/>
      <c r="I174" s="465"/>
      <c r="J174" s="465"/>
      <c r="K174" s="465"/>
      <c r="L174" s="465"/>
      <c r="M174" s="465"/>
      <c r="N174" s="465"/>
      <c r="O174" s="465"/>
      <c r="P174" s="465"/>
      <c r="Q174" s="465"/>
      <c r="R174" s="465"/>
      <c r="S174" s="465"/>
    </row>
    <row r="175" spans="2:19" x14ac:dyDescent="0.45">
      <c r="B175" s="465"/>
      <c r="C175" s="464" t="s">
        <v>1393</v>
      </c>
      <c r="D175" s="465"/>
      <c r="E175" s="465"/>
      <c r="F175" s="465"/>
      <c r="G175" s="465"/>
      <c r="H175" s="465"/>
      <c r="I175" s="465"/>
      <c r="J175" s="465"/>
      <c r="K175" s="465"/>
      <c r="L175" s="465"/>
      <c r="M175" s="465"/>
      <c r="N175" s="465"/>
      <c r="O175" s="465"/>
      <c r="P175" s="465"/>
      <c r="Q175" s="465"/>
      <c r="R175" s="465"/>
      <c r="S175" s="465"/>
    </row>
    <row r="176" spans="2:19" x14ac:dyDescent="0.45">
      <c r="B176" s="465"/>
      <c r="C176" s="464" t="s">
        <v>1394</v>
      </c>
      <c r="D176" s="465"/>
      <c r="E176" s="465"/>
      <c r="F176" s="465"/>
      <c r="G176" s="465"/>
      <c r="H176" s="465"/>
      <c r="I176" s="465"/>
      <c r="J176" s="465"/>
      <c r="K176" s="465"/>
      <c r="L176" s="465"/>
      <c r="M176" s="465"/>
      <c r="N176" s="465"/>
      <c r="O176" s="465"/>
      <c r="P176" s="465"/>
      <c r="Q176" s="465"/>
      <c r="R176" s="465"/>
      <c r="S176" s="465"/>
    </row>
    <row r="177" spans="2:19" x14ac:dyDescent="0.45">
      <c r="B177" s="465"/>
      <c r="C177" s="464" t="s">
        <v>1395</v>
      </c>
      <c r="D177" s="465"/>
      <c r="E177" s="465"/>
      <c r="F177" s="465"/>
      <c r="G177" s="465"/>
      <c r="H177" s="465"/>
      <c r="I177" s="465"/>
      <c r="J177" s="465"/>
      <c r="K177" s="465"/>
      <c r="L177" s="465"/>
      <c r="M177" s="465"/>
      <c r="N177" s="465"/>
      <c r="O177" s="465"/>
      <c r="P177" s="465"/>
      <c r="Q177" s="465"/>
      <c r="R177" s="465"/>
      <c r="S177" s="465"/>
    </row>
    <row r="178" spans="2:19" x14ac:dyDescent="0.45">
      <c r="B178" s="465"/>
      <c r="C178" s="464" t="s">
        <v>1396</v>
      </c>
      <c r="D178" s="465"/>
      <c r="E178" s="465"/>
      <c r="F178" s="465"/>
      <c r="G178" s="465"/>
      <c r="H178" s="465"/>
      <c r="I178" s="465"/>
      <c r="J178" s="465"/>
      <c r="K178" s="465"/>
      <c r="L178" s="465"/>
      <c r="M178" s="465"/>
      <c r="N178" s="465"/>
      <c r="O178" s="465"/>
      <c r="P178" s="465"/>
      <c r="Q178" s="465"/>
      <c r="R178" s="465"/>
      <c r="S178" s="465"/>
    </row>
    <row r="179" spans="2:19" x14ac:dyDescent="0.45">
      <c r="B179" s="465"/>
      <c r="C179" s="464" t="s">
        <v>1397</v>
      </c>
      <c r="D179" s="465"/>
      <c r="E179" s="465"/>
      <c r="F179" s="465"/>
      <c r="G179" s="465"/>
      <c r="H179" s="465"/>
      <c r="I179" s="465"/>
      <c r="J179" s="465"/>
      <c r="K179" s="465"/>
      <c r="L179" s="465"/>
      <c r="M179" s="465"/>
      <c r="N179" s="465"/>
      <c r="O179" s="465"/>
      <c r="P179" s="465"/>
      <c r="Q179" s="465"/>
      <c r="R179" s="465"/>
      <c r="S179" s="465"/>
    </row>
    <row r="180" spans="2:19" x14ac:dyDescent="0.45">
      <c r="B180" s="465"/>
      <c r="C180" s="464" t="s">
        <v>1398</v>
      </c>
      <c r="D180" s="465"/>
      <c r="E180" s="465"/>
      <c r="F180" s="465"/>
      <c r="G180" s="465"/>
      <c r="H180" s="465"/>
      <c r="I180" s="465"/>
      <c r="J180" s="465"/>
      <c r="K180" s="465"/>
      <c r="L180" s="465"/>
      <c r="M180" s="465"/>
      <c r="N180" s="465"/>
      <c r="O180" s="465"/>
      <c r="P180" s="465"/>
      <c r="Q180" s="465"/>
      <c r="R180" s="465"/>
      <c r="S180" s="465"/>
    </row>
    <row r="181" spans="2:19" x14ac:dyDescent="0.45">
      <c r="B181" s="465"/>
      <c r="C181" s="464" t="s">
        <v>1399</v>
      </c>
      <c r="D181" s="465"/>
      <c r="E181" s="465"/>
      <c r="F181" s="465"/>
      <c r="G181" s="465"/>
      <c r="H181" s="465"/>
      <c r="I181" s="465"/>
      <c r="J181" s="465"/>
      <c r="K181" s="465"/>
      <c r="L181" s="465"/>
      <c r="M181" s="465"/>
      <c r="N181" s="465"/>
      <c r="O181" s="465"/>
      <c r="P181" s="465"/>
      <c r="Q181" s="465"/>
      <c r="R181" s="465"/>
      <c r="S181" s="465"/>
    </row>
    <row r="182" spans="2:19" x14ac:dyDescent="0.45">
      <c r="B182" s="465"/>
      <c r="C182" s="464" t="s">
        <v>1400</v>
      </c>
      <c r="D182" s="465"/>
      <c r="E182" s="465"/>
      <c r="F182" s="465"/>
      <c r="G182" s="465"/>
      <c r="H182" s="465"/>
      <c r="I182" s="465"/>
      <c r="J182" s="465"/>
      <c r="K182" s="465"/>
      <c r="L182" s="465"/>
      <c r="M182" s="465"/>
      <c r="N182" s="465"/>
      <c r="O182" s="465"/>
      <c r="P182" s="465"/>
      <c r="Q182" s="465"/>
      <c r="R182" s="465"/>
      <c r="S182" s="465"/>
    </row>
    <row r="183" spans="2:19" x14ac:dyDescent="0.45">
      <c r="B183" s="465"/>
      <c r="C183" s="464" t="s">
        <v>1401</v>
      </c>
      <c r="D183" s="465"/>
      <c r="E183" s="465"/>
      <c r="F183" s="465"/>
      <c r="G183" s="465"/>
      <c r="H183" s="465"/>
      <c r="I183" s="465"/>
      <c r="J183" s="465"/>
      <c r="K183" s="465"/>
      <c r="L183" s="465"/>
      <c r="M183" s="465"/>
      <c r="N183" s="465"/>
      <c r="O183" s="465"/>
      <c r="P183" s="465"/>
      <c r="Q183" s="465"/>
      <c r="R183" s="465"/>
      <c r="S183" s="465"/>
    </row>
    <row r="184" spans="2:19" x14ac:dyDescent="0.45">
      <c r="B184" s="465"/>
      <c r="C184" s="464" t="s">
        <v>1402</v>
      </c>
      <c r="D184" s="465"/>
      <c r="E184" s="465"/>
      <c r="F184" s="465"/>
      <c r="G184" s="465"/>
      <c r="H184" s="465"/>
      <c r="I184" s="465"/>
      <c r="J184" s="465"/>
      <c r="K184" s="465"/>
      <c r="L184" s="465"/>
      <c r="M184" s="465"/>
      <c r="N184" s="465"/>
      <c r="O184" s="465"/>
      <c r="P184" s="465"/>
      <c r="Q184" s="465"/>
      <c r="R184" s="465"/>
      <c r="S184" s="465"/>
    </row>
    <row r="185" spans="2:19" x14ac:dyDescent="0.45">
      <c r="B185" s="465"/>
      <c r="C185" s="464" t="s">
        <v>1403</v>
      </c>
      <c r="D185" s="465"/>
      <c r="E185" s="465"/>
      <c r="F185" s="465"/>
      <c r="G185" s="465"/>
      <c r="H185" s="465"/>
      <c r="I185" s="465"/>
      <c r="J185" s="465"/>
      <c r="K185" s="465"/>
      <c r="L185" s="465"/>
      <c r="M185" s="465"/>
      <c r="N185" s="465"/>
      <c r="O185" s="465"/>
      <c r="P185" s="465"/>
      <c r="Q185" s="465"/>
      <c r="R185" s="465"/>
      <c r="S185" s="465"/>
    </row>
    <row r="186" spans="2:19" x14ac:dyDescent="0.45">
      <c r="B186" s="465"/>
      <c r="C186" s="464" t="s">
        <v>1404</v>
      </c>
      <c r="D186" s="465"/>
      <c r="E186" s="465"/>
      <c r="F186" s="465"/>
      <c r="G186" s="465"/>
      <c r="H186" s="465"/>
      <c r="I186" s="465"/>
      <c r="J186" s="465"/>
      <c r="K186" s="465"/>
      <c r="L186" s="465"/>
      <c r="M186" s="465"/>
      <c r="N186" s="465"/>
      <c r="O186" s="465"/>
      <c r="P186" s="465"/>
      <c r="Q186" s="465"/>
      <c r="R186" s="465"/>
      <c r="S186" s="465"/>
    </row>
    <row r="187" spans="2:19" x14ac:dyDescent="0.45">
      <c r="B187" s="465"/>
      <c r="C187" s="464" t="s">
        <v>1405</v>
      </c>
      <c r="D187" s="465"/>
      <c r="E187" s="465"/>
      <c r="F187" s="465"/>
      <c r="G187" s="465"/>
      <c r="H187" s="465"/>
      <c r="I187" s="465"/>
      <c r="J187" s="465"/>
      <c r="K187" s="465"/>
      <c r="L187" s="465"/>
      <c r="M187" s="465"/>
      <c r="N187" s="465"/>
      <c r="O187" s="465"/>
      <c r="P187" s="465"/>
      <c r="Q187" s="465"/>
      <c r="R187" s="465"/>
      <c r="S187" s="465"/>
    </row>
    <row r="188" spans="2:19" x14ac:dyDescent="0.45">
      <c r="B188" s="465"/>
      <c r="C188" s="464" t="s">
        <v>1406</v>
      </c>
      <c r="D188" s="465"/>
      <c r="E188" s="465"/>
      <c r="F188" s="465"/>
      <c r="G188" s="465"/>
      <c r="H188" s="465"/>
      <c r="I188" s="465"/>
      <c r="J188" s="465"/>
      <c r="K188" s="465"/>
      <c r="L188" s="465"/>
      <c r="M188" s="465"/>
      <c r="N188" s="465"/>
      <c r="O188" s="465"/>
      <c r="P188" s="465"/>
      <c r="Q188" s="465"/>
      <c r="R188" s="465"/>
      <c r="S188" s="465"/>
    </row>
    <row r="189" spans="2:19" x14ac:dyDescent="0.45">
      <c r="B189" s="465"/>
      <c r="C189" s="464" t="s">
        <v>1407</v>
      </c>
      <c r="D189" s="465"/>
      <c r="E189" s="465"/>
      <c r="F189" s="465"/>
      <c r="G189" s="465"/>
      <c r="H189" s="465"/>
      <c r="I189" s="465"/>
      <c r="J189" s="465"/>
      <c r="K189" s="465"/>
      <c r="L189" s="465"/>
      <c r="M189" s="465"/>
      <c r="N189" s="465"/>
      <c r="O189" s="465"/>
      <c r="P189" s="465"/>
      <c r="Q189" s="465"/>
      <c r="R189" s="465"/>
      <c r="S189" s="465"/>
    </row>
    <row r="190" spans="2:19" x14ac:dyDescent="0.45">
      <c r="B190" s="465"/>
      <c r="C190" s="464" t="s">
        <v>1408</v>
      </c>
      <c r="D190" s="465"/>
      <c r="E190" s="465"/>
      <c r="F190" s="465"/>
      <c r="G190" s="465"/>
      <c r="H190" s="465"/>
      <c r="I190" s="465"/>
      <c r="J190" s="465"/>
      <c r="K190" s="465"/>
      <c r="L190" s="465"/>
      <c r="M190" s="465"/>
      <c r="N190" s="465"/>
      <c r="O190" s="465"/>
      <c r="P190" s="465"/>
      <c r="Q190" s="465"/>
      <c r="R190" s="465"/>
      <c r="S190" s="465"/>
    </row>
    <row r="191" spans="2:19" x14ac:dyDescent="0.45">
      <c r="B191" s="465"/>
      <c r="C191" s="464" t="s">
        <v>1409</v>
      </c>
      <c r="D191" s="465"/>
      <c r="E191" s="465"/>
      <c r="F191" s="465"/>
      <c r="G191" s="465"/>
      <c r="H191" s="465"/>
      <c r="I191" s="465"/>
      <c r="J191" s="465"/>
      <c r="K191" s="465"/>
      <c r="L191" s="465"/>
      <c r="M191" s="465"/>
      <c r="N191" s="465"/>
      <c r="O191" s="465"/>
      <c r="P191" s="465"/>
      <c r="Q191" s="465"/>
      <c r="R191" s="465"/>
      <c r="S191" s="465"/>
    </row>
    <row r="192" spans="2:19" x14ac:dyDescent="0.45">
      <c r="B192" s="465"/>
      <c r="C192" s="464" t="s">
        <v>1410</v>
      </c>
      <c r="D192" s="465"/>
      <c r="E192" s="465"/>
      <c r="F192" s="465"/>
      <c r="G192" s="465"/>
      <c r="H192" s="465"/>
      <c r="I192" s="465"/>
      <c r="J192" s="465"/>
      <c r="K192" s="465"/>
      <c r="L192" s="465"/>
      <c r="M192" s="465"/>
      <c r="N192" s="465"/>
      <c r="O192" s="465"/>
      <c r="P192" s="465"/>
      <c r="Q192" s="465"/>
      <c r="R192" s="465"/>
      <c r="S192" s="465"/>
    </row>
    <row r="193" spans="2:19" x14ac:dyDescent="0.45">
      <c r="B193" s="465"/>
      <c r="C193" s="464" t="s">
        <v>1411</v>
      </c>
      <c r="D193" s="465"/>
      <c r="E193" s="465"/>
      <c r="F193" s="465"/>
      <c r="G193" s="465"/>
      <c r="H193" s="465"/>
      <c r="I193" s="465"/>
      <c r="J193" s="465"/>
      <c r="K193" s="465"/>
      <c r="L193" s="465"/>
      <c r="M193" s="465"/>
      <c r="N193" s="465"/>
      <c r="O193" s="465"/>
      <c r="P193" s="465"/>
      <c r="Q193" s="465"/>
      <c r="R193" s="465"/>
      <c r="S193" s="465"/>
    </row>
    <row r="194" spans="2:19" x14ac:dyDescent="0.45">
      <c r="B194" s="465"/>
      <c r="C194" s="464" t="s">
        <v>1412</v>
      </c>
      <c r="D194" s="465"/>
      <c r="E194" s="465"/>
      <c r="F194" s="465"/>
      <c r="G194" s="465"/>
      <c r="H194" s="465"/>
      <c r="I194" s="465"/>
      <c r="J194" s="465"/>
      <c r="K194" s="465"/>
      <c r="L194" s="465"/>
      <c r="M194" s="465"/>
      <c r="N194" s="465"/>
      <c r="O194" s="465"/>
      <c r="P194" s="465"/>
      <c r="Q194" s="465"/>
      <c r="R194" s="465"/>
      <c r="S194" s="465"/>
    </row>
    <row r="195" spans="2:19" x14ac:dyDescent="0.45">
      <c r="B195" s="465"/>
      <c r="C195" s="464" t="s">
        <v>1413</v>
      </c>
      <c r="D195" s="465"/>
      <c r="E195" s="465"/>
      <c r="F195" s="465"/>
      <c r="G195" s="465"/>
      <c r="H195" s="465"/>
      <c r="I195" s="465"/>
      <c r="J195" s="465"/>
      <c r="K195" s="465"/>
      <c r="L195" s="465"/>
      <c r="M195" s="465"/>
      <c r="N195" s="465"/>
      <c r="O195" s="465"/>
      <c r="P195" s="465"/>
      <c r="Q195" s="465"/>
      <c r="R195" s="465"/>
      <c r="S195" s="465"/>
    </row>
    <row r="196" spans="2:19" x14ac:dyDescent="0.45">
      <c r="B196" s="465"/>
      <c r="C196" s="464" t="s">
        <v>1414</v>
      </c>
      <c r="D196" s="465"/>
      <c r="E196" s="465"/>
      <c r="F196" s="465"/>
      <c r="G196" s="465"/>
      <c r="H196" s="465"/>
      <c r="I196" s="465"/>
      <c r="J196" s="465"/>
      <c r="K196" s="465"/>
      <c r="L196" s="465"/>
      <c r="M196" s="465"/>
      <c r="N196" s="465"/>
      <c r="O196" s="465"/>
      <c r="P196" s="465"/>
      <c r="Q196" s="465"/>
      <c r="R196" s="465"/>
      <c r="S196" s="465"/>
    </row>
    <row r="197" spans="2:19" x14ac:dyDescent="0.45">
      <c r="B197" s="465"/>
      <c r="C197" s="464" t="s">
        <v>1415</v>
      </c>
      <c r="D197" s="465"/>
      <c r="E197" s="465"/>
      <c r="F197" s="465"/>
      <c r="G197" s="465"/>
      <c r="H197" s="465"/>
      <c r="I197" s="465"/>
      <c r="J197" s="465"/>
      <c r="K197" s="465"/>
      <c r="L197" s="465"/>
      <c r="M197" s="465"/>
      <c r="N197" s="465"/>
      <c r="O197" s="465"/>
      <c r="P197" s="465"/>
      <c r="Q197" s="465"/>
      <c r="R197" s="465"/>
      <c r="S197" s="465"/>
    </row>
    <row r="198" spans="2:19" x14ac:dyDescent="0.45">
      <c r="B198" s="465"/>
      <c r="C198" s="464" t="s">
        <v>1416</v>
      </c>
      <c r="D198" s="465"/>
      <c r="E198" s="465"/>
      <c r="F198" s="465"/>
      <c r="G198" s="465"/>
      <c r="H198" s="465"/>
      <c r="I198" s="465"/>
      <c r="J198" s="465"/>
      <c r="K198" s="465"/>
      <c r="L198" s="465"/>
      <c r="M198" s="465"/>
      <c r="N198" s="465"/>
      <c r="O198" s="465"/>
      <c r="P198" s="465"/>
      <c r="Q198" s="465"/>
      <c r="R198" s="465"/>
      <c r="S198" s="465"/>
    </row>
    <row r="199" spans="2:19" x14ac:dyDescent="0.45">
      <c r="B199" s="465"/>
      <c r="C199" s="464" t="s">
        <v>1417</v>
      </c>
      <c r="D199" s="465"/>
      <c r="E199" s="465"/>
      <c r="F199" s="465"/>
      <c r="G199" s="465"/>
      <c r="H199" s="465"/>
      <c r="I199" s="465"/>
      <c r="J199" s="465"/>
      <c r="K199" s="465"/>
      <c r="L199" s="465"/>
      <c r="M199" s="465"/>
      <c r="N199" s="465"/>
      <c r="O199" s="465"/>
      <c r="P199" s="465"/>
      <c r="Q199" s="465"/>
      <c r="R199" s="465"/>
      <c r="S199" s="465"/>
    </row>
    <row r="200" spans="2:19" x14ac:dyDescent="0.45">
      <c r="B200" s="465"/>
      <c r="C200" s="464" t="s">
        <v>1418</v>
      </c>
      <c r="D200" s="465"/>
      <c r="E200" s="465"/>
      <c r="F200" s="465"/>
      <c r="G200" s="465"/>
      <c r="H200" s="465"/>
      <c r="I200" s="465"/>
      <c r="J200" s="465"/>
      <c r="K200" s="465"/>
      <c r="L200" s="465"/>
      <c r="M200" s="465"/>
      <c r="N200" s="465"/>
      <c r="O200" s="465"/>
      <c r="P200" s="465"/>
      <c r="Q200" s="465"/>
      <c r="R200" s="465"/>
      <c r="S200" s="465"/>
    </row>
    <row r="201" spans="2:19" x14ac:dyDescent="0.45">
      <c r="B201" s="465"/>
      <c r="C201" s="464" t="s">
        <v>1419</v>
      </c>
      <c r="D201" s="465"/>
      <c r="E201" s="465"/>
      <c r="F201" s="465"/>
      <c r="G201" s="465"/>
      <c r="H201" s="465"/>
      <c r="I201" s="465"/>
      <c r="J201" s="465"/>
      <c r="K201" s="465"/>
      <c r="L201" s="465"/>
      <c r="M201" s="465"/>
      <c r="N201" s="465"/>
      <c r="O201" s="465"/>
      <c r="P201" s="465"/>
      <c r="Q201" s="465"/>
      <c r="R201" s="465"/>
      <c r="S201" s="465"/>
    </row>
    <row r="202" spans="2:19" x14ac:dyDescent="0.45">
      <c r="B202" s="465"/>
      <c r="C202" s="464" t="s">
        <v>1420</v>
      </c>
      <c r="D202" s="465"/>
      <c r="E202" s="465"/>
      <c r="F202" s="465"/>
      <c r="G202" s="465"/>
      <c r="H202" s="465"/>
      <c r="I202" s="465"/>
      <c r="J202" s="465"/>
      <c r="K202" s="465"/>
      <c r="L202" s="465"/>
      <c r="M202" s="465"/>
      <c r="N202" s="465"/>
      <c r="O202" s="465"/>
      <c r="P202" s="465"/>
      <c r="Q202" s="465"/>
      <c r="R202" s="465"/>
      <c r="S202" s="465"/>
    </row>
    <row r="203" spans="2:19" x14ac:dyDescent="0.45">
      <c r="B203" s="465"/>
      <c r="C203" s="464" t="s">
        <v>1421</v>
      </c>
      <c r="D203" s="465"/>
      <c r="E203" s="465"/>
      <c r="F203" s="465"/>
      <c r="G203" s="465"/>
      <c r="H203" s="465"/>
      <c r="I203" s="465"/>
      <c r="J203" s="465"/>
      <c r="K203" s="465"/>
      <c r="L203" s="465"/>
      <c r="M203" s="465"/>
      <c r="N203" s="465"/>
      <c r="O203" s="465"/>
      <c r="P203" s="465"/>
      <c r="Q203" s="465"/>
      <c r="R203" s="465"/>
      <c r="S203" s="465"/>
    </row>
    <row r="204" spans="2:19" x14ac:dyDescent="0.45">
      <c r="B204" s="465"/>
      <c r="C204" s="464" t="s">
        <v>1422</v>
      </c>
      <c r="D204" s="465"/>
      <c r="E204" s="465"/>
      <c r="F204" s="465"/>
      <c r="G204" s="465"/>
      <c r="H204" s="465"/>
      <c r="I204" s="465"/>
      <c r="J204" s="465"/>
      <c r="K204" s="465"/>
      <c r="L204" s="465"/>
      <c r="M204" s="465"/>
      <c r="N204" s="465"/>
      <c r="O204" s="465"/>
      <c r="P204" s="465"/>
      <c r="Q204" s="465"/>
      <c r="R204" s="465"/>
      <c r="S204" s="465"/>
    </row>
    <row r="205" spans="2:19" x14ac:dyDescent="0.45">
      <c r="B205" s="465"/>
      <c r="C205" s="464" t="s">
        <v>1423</v>
      </c>
      <c r="D205" s="465"/>
      <c r="E205" s="465"/>
      <c r="F205" s="465"/>
      <c r="G205" s="465"/>
      <c r="H205" s="465"/>
      <c r="I205" s="465"/>
      <c r="J205" s="465"/>
      <c r="K205" s="465"/>
      <c r="L205" s="465"/>
      <c r="M205" s="465"/>
      <c r="N205" s="465"/>
      <c r="O205" s="465"/>
      <c r="P205" s="465"/>
      <c r="Q205" s="465"/>
      <c r="R205" s="465"/>
      <c r="S205" s="465"/>
    </row>
    <row r="206" spans="2:19" x14ac:dyDescent="0.45">
      <c r="B206" s="465"/>
      <c r="C206" s="464" t="s">
        <v>1424</v>
      </c>
      <c r="D206" s="465"/>
      <c r="E206" s="465"/>
      <c r="F206" s="465"/>
      <c r="G206" s="465"/>
      <c r="H206" s="465"/>
      <c r="I206" s="465"/>
      <c r="J206" s="465"/>
      <c r="K206" s="465"/>
      <c r="L206" s="465"/>
      <c r="M206" s="465"/>
      <c r="N206" s="465"/>
      <c r="O206" s="465"/>
      <c r="P206" s="465"/>
      <c r="Q206" s="465"/>
      <c r="R206" s="465"/>
      <c r="S206" s="465"/>
    </row>
    <row r="207" spans="2:19" x14ac:dyDescent="0.45">
      <c r="B207" s="465"/>
      <c r="C207" s="464" t="s">
        <v>1425</v>
      </c>
      <c r="D207" s="465"/>
      <c r="E207" s="465"/>
      <c r="F207" s="465"/>
      <c r="G207" s="465"/>
      <c r="H207" s="465"/>
      <c r="I207" s="465"/>
      <c r="J207" s="465"/>
      <c r="K207" s="465"/>
      <c r="L207" s="465"/>
      <c r="M207" s="465"/>
      <c r="N207" s="465"/>
      <c r="O207" s="465"/>
      <c r="P207" s="465"/>
      <c r="Q207" s="465"/>
      <c r="R207" s="465"/>
      <c r="S207" s="465"/>
    </row>
    <row r="208" spans="2:19" x14ac:dyDescent="0.45">
      <c r="B208" s="465"/>
      <c r="C208" s="464" t="s">
        <v>1426</v>
      </c>
      <c r="D208" s="465"/>
      <c r="E208" s="465"/>
      <c r="F208" s="465"/>
      <c r="G208" s="465"/>
      <c r="H208" s="465"/>
      <c r="I208" s="465"/>
      <c r="J208" s="465"/>
      <c r="K208" s="465"/>
      <c r="L208" s="465"/>
      <c r="M208" s="465"/>
      <c r="N208" s="465"/>
      <c r="O208" s="465"/>
      <c r="P208" s="465"/>
      <c r="Q208" s="465"/>
      <c r="R208" s="465"/>
      <c r="S208" s="465"/>
    </row>
    <row r="209" spans="2:19" x14ac:dyDescent="0.45">
      <c r="B209" s="465"/>
      <c r="C209" s="464" t="s">
        <v>1427</v>
      </c>
      <c r="D209" s="465"/>
      <c r="E209" s="465"/>
      <c r="F209" s="465"/>
      <c r="G209" s="465"/>
      <c r="H209" s="465"/>
      <c r="I209" s="465"/>
      <c r="J209" s="465"/>
      <c r="K209" s="465"/>
      <c r="L209" s="465"/>
      <c r="M209" s="465"/>
      <c r="N209" s="465"/>
      <c r="O209" s="465"/>
      <c r="P209" s="465"/>
      <c r="Q209" s="465"/>
      <c r="R209" s="465"/>
      <c r="S209" s="465"/>
    </row>
    <row r="210" spans="2:19" x14ac:dyDescent="0.45">
      <c r="B210" s="465"/>
      <c r="C210" s="464" t="s">
        <v>1428</v>
      </c>
      <c r="D210" s="465"/>
      <c r="E210" s="465"/>
      <c r="F210" s="465"/>
      <c r="G210" s="465"/>
      <c r="H210" s="465"/>
      <c r="I210" s="465"/>
      <c r="J210" s="465"/>
      <c r="K210" s="465"/>
      <c r="L210" s="465"/>
      <c r="M210" s="465"/>
      <c r="N210" s="465"/>
      <c r="O210" s="465"/>
      <c r="P210" s="465"/>
      <c r="Q210" s="465"/>
      <c r="R210" s="465"/>
      <c r="S210" s="465"/>
    </row>
    <row r="211" spans="2:19" x14ac:dyDescent="0.45">
      <c r="B211" s="465"/>
      <c r="C211" s="464" t="s">
        <v>1429</v>
      </c>
      <c r="D211" s="465"/>
      <c r="E211" s="465"/>
      <c r="F211" s="465"/>
      <c r="G211" s="465"/>
      <c r="H211" s="465"/>
      <c r="I211" s="465"/>
      <c r="J211" s="465"/>
      <c r="K211" s="465"/>
      <c r="L211" s="465"/>
      <c r="M211" s="465"/>
      <c r="N211" s="465"/>
      <c r="O211" s="465"/>
      <c r="P211" s="465"/>
      <c r="Q211" s="465"/>
      <c r="R211" s="465"/>
      <c r="S211" s="465"/>
    </row>
    <row r="212" spans="2:19" x14ac:dyDescent="0.45">
      <c r="B212" s="465"/>
      <c r="C212" s="464" t="s">
        <v>1430</v>
      </c>
      <c r="D212" s="465"/>
      <c r="E212" s="465"/>
      <c r="F212" s="465"/>
      <c r="G212" s="465"/>
      <c r="H212" s="465"/>
      <c r="I212" s="465"/>
      <c r="J212" s="465"/>
      <c r="K212" s="465"/>
      <c r="L212" s="465"/>
      <c r="M212" s="465"/>
      <c r="N212" s="465"/>
      <c r="O212" s="465"/>
      <c r="P212" s="465"/>
      <c r="Q212" s="465"/>
      <c r="R212" s="465"/>
      <c r="S212" s="465"/>
    </row>
    <row r="213" spans="2:19" x14ac:dyDescent="0.45">
      <c r="B213" s="465"/>
      <c r="C213" s="464" t="s">
        <v>1431</v>
      </c>
      <c r="D213" s="465"/>
      <c r="E213" s="465"/>
      <c r="F213" s="465"/>
      <c r="G213" s="465"/>
      <c r="H213" s="465"/>
      <c r="I213" s="465"/>
      <c r="J213" s="465"/>
      <c r="K213" s="465"/>
      <c r="L213" s="465"/>
      <c r="M213" s="465"/>
      <c r="N213" s="465"/>
      <c r="O213" s="465"/>
      <c r="P213" s="465"/>
      <c r="Q213" s="465"/>
      <c r="R213" s="465"/>
      <c r="S213" s="465"/>
    </row>
    <row r="214" spans="2:19" x14ac:dyDescent="0.45">
      <c r="B214" s="465"/>
      <c r="C214" s="464" t="s">
        <v>1432</v>
      </c>
      <c r="D214" s="465"/>
      <c r="E214" s="465"/>
      <c r="F214" s="465"/>
      <c r="G214" s="465"/>
      <c r="H214" s="465"/>
      <c r="I214" s="465"/>
      <c r="J214" s="465"/>
      <c r="K214" s="465"/>
      <c r="L214" s="465"/>
      <c r="M214" s="465"/>
      <c r="N214" s="465"/>
      <c r="O214" s="465"/>
      <c r="P214" s="465"/>
      <c r="Q214" s="465"/>
      <c r="R214" s="465"/>
      <c r="S214" s="465"/>
    </row>
    <row r="215" spans="2:19" x14ac:dyDescent="0.45">
      <c r="B215" s="465"/>
      <c r="C215" s="464" t="s">
        <v>1433</v>
      </c>
      <c r="D215" s="465"/>
      <c r="E215" s="465"/>
      <c r="F215" s="465"/>
      <c r="G215" s="465"/>
      <c r="H215" s="465"/>
      <c r="I215" s="465"/>
      <c r="J215" s="465"/>
      <c r="K215" s="465"/>
      <c r="L215" s="465"/>
      <c r="M215" s="465"/>
      <c r="N215" s="465"/>
      <c r="O215" s="465"/>
      <c r="P215" s="465"/>
      <c r="Q215" s="465"/>
      <c r="R215" s="465"/>
      <c r="S215" s="465"/>
    </row>
    <row r="216" spans="2:19" x14ac:dyDescent="0.45">
      <c r="B216" s="465"/>
      <c r="C216" s="464" t="s">
        <v>1434</v>
      </c>
      <c r="D216" s="465"/>
      <c r="E216" s="465"/>
      <c r="F216" s="465"/>
      <c r="G216" s="465"/>
      <c r="H216" s="465"/>
      <c r="I216" s="465"/>
      <c r="J216" s="465"/>
      <c r="K216" s="465"/>
      <c r="L216" s="465"/>
      <c r="M216" s="465"/>
      <c r="N216" s="465"/>
      <c r="O216" s="465"/>
      <c r="P216" s="465"/>
      <c r="Q216" s="465"/>
      <c r="R216" s="465"/>
      <c r="S216" s="465"/>
    </row>
    <row r="217" spans="2:19" x14ac:dyDescent="0.45">
      <c r="B217" s="465"/>
      <c r="C217" s="464" t="s">
        <v>1435</v>
      </c>
      <c r="D217" s="465"/>
      <c r="E217" s="465"/>
      <c r="F217" s="465"/>
      <c r="G217" s="465"/>
      <c r="H217" s="465"/>
      <c r="I217" s="465"/>
      <c r="J217" s="465"/>
      <c r="K217" s="465"/>
      <c r="L217" s="465"/>
      <c r="M217" s="465"/>
      <c r="N217" s="465"/>
      <c r="O217" s="465"/>
      <c r="P217" s="465"/>
      <c r="Q217" s="465"/>
      <c r="R217" s="465"/>
      <c r="S217" s="465"/>
    </row>
    <row r="218" spans="2:19" x14ac:dyDescent="0.45">
      <c r="B218" s="465"/>
      <c r="C218" s="464" t="s">
        <v>1436</v>
      </c>
      <c r="D218" s="465"/>
      <c r="E218" s="465"/>
      <c r="F218" s="465"/>
      <c r="G218" s="465"/>
      <c r="H218" s="465"/>
      <c r="I218" s="465"/>
      <c r="J218" s="465"/>
      <c r="K218" s="465"/>
      <c r="L218" s="465"/>
      <c r="M218" s="465"/>
      <c r="N218" s="465"/>
      <c r="O218" s="465"/>
      <c r="P218" s="465"/>
      <c r="Q218" s="465"/>
      <c r="R218" s="465"/>
      <c r="S218" s="465"/>
    </row>
    <row r="219" spans="2:19" x14ac:dyDescent="0.45">
      <c r="B219" s="465"/>
      <c r="C219" s="464" t="s">
        <v>1437</v>
      </c>
      <c r="D219" s="465"/>
      <c r="E219" s="465"/>
      <c r="F219" s="465"/>
      <c r="G219" s="465"/>
      <c r="H219" s="465"/>
      <c r="I219" s="465"/>
      <c r="J219" s="465"/>
      <c r="K219" s="465"/>
      <c r="L219" s="465"/>
      <c r="M219" s="465"/>
      <c r="N219" s="465"/>
      <c r="O219" s="465"/>
      <c r="P219" s="465"/>
      <c r="Q219" s="465"/>
      <c r="R219" s="465"/>
      <c r="S219" s="465"/>
    </row>
    <row r="220" spans="2:19" x14ac:dyDescent="0.45">
      <c r="B220" s="465"/>
      <c r="C220" s="464" t="s">
        <v>1438</v>
      </c>
      <c r="D220" s="465"/>
      <c r="E220" s="465"/>
      <c r="F220" s="465"/>
      <c r="G220" s="465"/>
      <c r="H220" s="465"/>
      <c r="I220" s="465"/>
      <c r="J220" s="465"/>
      <c r="K220" s="465"/>
      <c r="L220" s="465"/>
      <c r="M220" s="465"/>
      <c r="N220" s="465"/>
      <c r="O220" s="465"/>
      <c r="P220" s="465"/>
      <c r="Q220" s="465"/>
      <c r="R220" s="465"/>
      <c r="S220" s="465"/>
    </row>
    <row r="221" spans="2:19" x14ac:dyDescent="0.45">
      <c r="B221" s="465"/>
      <c r="C221" s="464" t="s">
        <v>1439</v>
      </c>
      <c r="D221" s="465"/>
      <c r="E221" s="465"/>
      <c r="F221" s="465"/>
      <c r="G221" s="465"/>
      <c r="H221" s="465"/>
      <c r="I221" s="465"/>
      <c r="J221" s="465"/>
      <c r="K221" s="465"/>
      <c r="L221" s="465"/>
      <c r="M221" s="465"/>
      <c r="N221" s="465"/>
      <c r="O221" s="465"/>
      <c r="P221" s="465"/>
      <c r="Q221" s="465"/>
      <c r="R221" s="465"/>
      <c r="S221" s="465"/>
    </row>
    <row r="222" spans="2:19" x14ac:dyDescent="0.45">
      <c r="B222" s="465"/>
      <c r="C222" s="464" t="s">
        <v>1440</v>
      </c>
      <c r="D222" s="465"/>
      <c r="E222" s="465"/>
      <c r="F222" s="465"/>
      <c r="G222" s="465"/>
      <c r="H222" s="465"/>
      <c r="I222" s="465"/>
      <c r="J222" s="465"/>
      <c r="K222" s="465"/>
      <c r="L222" s="465"/>
      <c r="M222" s="465"/>
      <c r="N222" s="465"/>
      <c r="O222" s="465"/>
      <c r="P222" s="465"/>
      <c r="Q222" s="465"/>
      <c r="R222" s="465"/>
      <c r="S222" s="465"/>
    </row>
    <row r="223" spans="2:19" x14ac:dyDescent="0.45">
      <c r="B223" s="465"/>
      <c r="C223" s="464" t="s">
        <v>1441</v>
      </c>
      <c r="D223" s="465"/>
      <c r="E223" s="465"/>
      <c r="F223" s="465"/>
      <c r="G223" s="465"/>
      <c r="H223" s="465"/>
      <c r="I223" s="465"/>
      <c r="J223" s="465"/>
      <c r="K223" s="465"/>
      <c r="L223" s="465"/>
      <c r="M223" s="465"/>
      <c r="N223" s="465"/>
      <c r="O223" s="465"/>
      <c r="P223" s="465"/>
      <c r="Q223" s="465"/>
      <c r="R223" s="465"/>
      <c r="S223" s="465"/>
    </row>
    <row r="224" spans="2:19" x14ac:dyDescent="0.45">
      <c r="B224" s="465"/>
      <c r="C224" s="464" t="s">
        <v>1442</v>
      </c>
      <c r="D224" s="465"/>
      <c r="E224" s="465"/>
      <c r="F224" s="465"/>
      <c r="G224" s="465"/>
      <c r="H224" s="465"/>
      <c r="I224" s="465"/>
      <c r="J224" s="465"/>
      <c r="K224" s="465"/>
      <c r="L224" s="465"/>
      <c r="M224" s="465"/>
      <c r="N224" s="465"/>
      <c r="O224" s="465"/>
      <c r="P224" s="465"/>
      <c r="Q224" s="465"/>
      <c r="R224" s="465"/>
      <c r="S224" s="465"/>
    </row>
    <row r="225" spans="2:19" x14ac:dyDescent="0.45">
      <c r="B225" s="465"/>
      <c r="C225" s="464" t="s">
        <v>1443</v>
      </c>
      <c r="D225" s="465"/>
      <c r="E225" s="465"/>
      <c r="F225" s="465"/>
      <c r="G225" s="465"/>
      <c r="H225" s="465"/>
      <c r="I225" s="465"/>
      <c r="J225" s="465"/>
      <c r="K225" s="465"/>
      <c r="L225" s="465"/>
      <c r="M225" s="465"/>
      <c r="N225" s="465"/>
      <c r="O225" s="465"/>
      <c r="P225" s="465"/>
      <c r="Q225" s="465"/>
      <c r="R225" s="465"/>
      <c r="S225" s="465"/>
    </row>
    <row r="226" spans="2:19" x14ac:dyDescent="0.45">
      <c r="B226" s="465"/>
      <c r="C226" s="464" t="s">
        <v>1444</v>
      </c>
      <c r="D226" s="465"/>
      <c r="E226" s="465"/>
      <c r="F226" s="465"/>
      <c r="G226" s="465"/>
      <c r="H226" s="465"/>
      <c r="I226" s="465"/>
      <c r="J226" s="465"/>
      <c r="K226" s="465"/>
      <c r="L226" s="465"/>
      <c r="M226" s="465"/>
      <c r="N226" s="465"/>
      <c r="O226" s="465"/>
      <c r="P226" s="465"/>
      <c r="Q226" s="465"/>
      <c r="R226" s="465"/>
      <c r="S226" s="465"/>
    </row>
    <row r="227" spans="2:19" x14ac:dyDescent="0.45">
      <c r="B227" s="465"/>
      <c r="C227" s="464" t="s">
        <v>1445</v>
      </c>
      <c r="D227" s="465"/>
      <c r="E227" s="465"/>
      <c r="F227" s="465"/>
      <c r="G227" s="465"/>
      <c r="H227" s="465"/>
      <c r="I227" s="465"/>
      <c r="J227" s="465"/>
      <c r="K227" s="465"/>
      <c r="L227" s="465"/>
      <c r="M227" s="465"/>
      <c r="N227" s="465"/>
      <c r="O227" s="465"/>
      <c r="P227" s="465"/>
      <c r="Q227" s="465"/>
      <c r="R227" s="465"/>
      <c r="S227" s="465"/>
    </row>
    <row r="228" spans="2:19" x14ac:dyDescent="0.45">
      <c r="B228" s="465"/>
      <c r="C228" s="464" t="s">
        <v>1446</v>
      </c>
      <c r="D228" s="465"/>
      <c r="E228" s="465"/>
      <c r="F228" s="465"/>
      <c r="G228" s="465"/>
      <c r="H228" s="465"/>
      <c r="I228" s="465"/>
      <c r="J228" s="465"/>
      <c r="K228" s="465"/>
      <c r="L228" s="465"/>
      <c r="M228" s="465"/>
      <c r="N228" s="465"/>
      <c r="O228" s="465"/>
      <c r="P228" s="465"/>
      <c r="Q228" s="465"/>
      <c r="R228" s="465"/>
      <c r="S228" s="465"/>
    </row>
    <row r="229" spans="2:19" x14ac:dyDescent="0.45">
      <c r="B229" s="465"/>
      <c r="C229" s="464" t="s">
        <v>1447</v>
      </c>
      <c r="D229" s="465"/>
      <c r="E229" s="465"/>
      <c r="F229" s="465"/>
      <c r="G229" s="465"/>
      <c r="H229" s="465"/>
      <c r="I229" s="465"/>
      <c r="J229" s="465"/>
      <c r="K229" s="465"/>
      <c r="L229" s="465"/>
      <c r="M229" s="465"/>
      <c r="N229" s="465"/>
      <c r="O229" s="465"/>
      <c r="P229" s="465"/>
      <c r="Q229" s="465"/>
      <c r="R229" s="465"/>
      <c r="S229" s="465"/>
    </row>
    <row r="230" spans="2:19" x14ac:dyDescent="0.45">
      <c r="B230" s="465"/>
      <c r="C230" s="464" t="s">
        <v>1448</v>
      </c>
      <c r="D230" s="465"/>
      <c r="E230" s="465"/>
      <c r="F230" s="465"/>
      <c r="G230" s="465"/>
      <c r="H230" s="465"/>
      <c r="I230" s="465"/>
      <c r="J230" s="465"/>
      <c r="K230" s="465"/>
      <c r="L230" s="465"/>
      <c r="M230" s="465"/>
      <c r="N230" s="465"/>
      <c r="O230" s="465"/>
      <c r="P230" s="465"/>
      <c r="Q230" s="465"/>
      <c r="R230" s="465"/>
      <c r="S230" s="465"/>
    </row>
    <row r="231" spans="2:19" x14ac:dyDescent="0.45">
      <c r="B231" s="465"/>
      <c r="C231" s="464" t="s">
        <v>1449</v>
      </c>
      <c r="D231" s="465"/>
      <c r="E231" s="465"/>
      <c r="F231" s="465"/>
      <c r="G231" s="465"/>
      <c r="H231" s="465"/>
      <c r="I231" s="465"/>
      <c r="J231" s="465"/>
      <c r="K231" s="465"/>
      <c r="L231" s="465"/>
      <c r="M231" s="465"/>
      <c r="N231" s="465"/>
      <c r="O231" s="465"/>
      <c r="P231" s="465"/>
      <c r="Q231" s="465"/>
      <c r="R231" s="465"/>
      <c r="S231" s="465"/>
    </row>
    <row r="232" spans="2:19" x14ac:dyDescent="0.45">
      <c r="B232" s="465"/>
      <c r="C232" s="464" t="s">
        <v>1450</v>
      </c>
      <c r="D232" s="465"/>
      <c r="E232" s="465"/>
      <c r="F232" s="465"/>
      <c r="G232" s="465"/>
      <c r="H232" s="465"/>
      <c r="I232" s="465"/>
      <c r="J232" s="465"/>
      <c r="K232" s="465"/>
      <c r="L232" s="465"/>
      <c r="M232" s="465"/>
      <c r="N232" s="465"/>
      <c r="O232" s="465"/>
      <c r="P232" s="465"/>
      <c r="Q232" s="465"/>
      <c r="R232" s="465"/>
      <c r="S232" s="465"/>
    </row>
    <row r="233" spans="2:19" x14ac:dyDescent="0.45">
      <c r="B233" s="465"/>
      <c r="C233" s="464" t="s">
        <v>1451</v>
      </c>
      <c r="D233" s="465"/>
      <c r="E233" s="465"/>
      <c r="F233" s="465"/>
      <c r="G233" s="465"/>
      <c r="H233" s="465"/>
      <c r="I233" s="465"/>
      <c r="J233" s="465"/>
      <c r="K233" s="465"/>
      <c r="L233" s="465"/>
      <c r="M233" s="465"/>
      <c r="N233" s="465"/>
      <c r="O233" s="465"/>
      <c r="P233" s="465"/>
      <c r="Q233" s="465"/>
      <c r="R233" s="465"/>
      <c r="S233" s="465"/>
    </row>
    <row r="234" spans="2:19" x14ac:dyDescent="0.45">
      <c r="B234" s="465"/>
      <c r="C234" s="464" t="s">
        <v>1452</v>
      </c>
      <c r="D234" s="465"/>
      <c r="E234" s="465"/>
      <c r="F234" s="465"/>
      <c r="G234" s="465"/>
      <c r="H234" s="465"/>
      <c r="I234" s="465"/>
      <c r="J234" s="465"/>
      <c r="K234" s="465"/>
      <c r="L234" s="465"/>
      <c r="M234" s="465"/>
      <c r="N234" s="465"/>
      <c r="O234" s="465"/>
      <c r="P234" s="465"/>
      <c r="Q234" s="465"/>
      <c r="R234" s="465"/>
      <c r="S234" s="465"/>
    </row>
    <row r="235" spans="2:19" x14ac:dyDescent="0.45">
      <c r="B235" s="465"/>
      <c r="C235" s="464" t="s">
        <v>1453</v>
      </c>
      <c r="D235" s="465"/>
      <c r="E235" s="465"/>
      <c r="F235" s="465"/>
      <c r="G235" s="465"/>
      <c r="H235" s="465"/>
      <c r="I235" s="465"/>
      <c r="J235" s="465"/>
      <c r="K235" s="465"/>
      <c r="L235" s="465"/>
      <c r="M235" s="465"/>
      <c r="N235" s="465"/>
      <c r="O235" s="465"/>
      <c r="P235" s="465"/>
      <c r="Q235" s="465"/>
      <c r="R235" s="465"/>
      <c r="S235" s="465"/>
    </row>
    <row r="236" spans="2:19" x14ac:dyDescent="0.45">
      <c r="B236" s="465"/>
      <c r="C236" s="464" t="s">
        <v>1454</v>
      </c>
      <c r="D236" s="465"/>
      <c r="E236" s="465"/>
      <c r="F236" s="465"/>
      <c r="G236" s="465"/>
      <c r="H236" s="465"/>
      <c r="I236" s="465"/>
      <c r="J236" s="465"/>
      <c r="K236" s="465"/>
      <c r="L236" s="465"/>
      <c r="M236" s="465"/>
      <c r="N236" s="465"/>
      <c r="O236" s="465"/>
      <c r="P236" s="465"/>
      <c r="Q236" s="465"/>
      <c r="R236" s="465"/>
      <c r="S236" s="465"/>
    </row>
    <row r="237" spans="2:19" x14ac:dyDescent="0.45">
      <c r="B237" s="465"/>
      <c r="C237" s="464" t="s">
        <v>1455</v>
      </c>
      <c r="D237" s="465"/>
      <c r="E237" s="465"/>
      <c r="F237" s="465"/>
      <c r="G237" s="465"/>
      <c r="H237" s="465"/>
      <c r="I237" s="465"/>
      <c r="J237" s="465"/>
      <c r="K237" s="465"/>
      <c r="L237" s="465"/>
      <c r="M237" s="465"/>
      <c r="N237" s="465"/>
      <c r="O237" s="465"/>
      <c r="P237" s="465"/>
      <c r="Q237" s="465"/>
      <c r="R237" s="465"/>
      <c r="S237" s="465"/>
    </row>
    <row r="238" spans="2:19" x14ac:dyDescent="0.45">
      <c r="B238" s="465"/>
      <c r="C238" s="464" t="s">
        <v>1456</v>
      </c>
      <c r="D238" s="465"/>
      <c r="E238" s="465"/>
      <c r="F238" s="465"/>
      <c r="G238" s="465"/>
      <c r="H238" s="465"/>
      <c r="I238" s="465"/>
      <c r="J238" s="465"/>
      <c r="K238" s="465"/>
      <c r="L238" s="465"/>
      <c r="M238" s="465"/>
      <c r="N238" s="465"/>
      <c r="O238" s="465"/>
      <c r="P238" s="465"/>
      <c r="Q238" s="465"/>
      <c r="R238" s="465"/>
      <c r="S238" s="465"/>
    </row>
    <row r="239" spans="2:19" x14ac:dyDescent="0.45">
      <c r="B239" s="465"/>
      <c r="C239" s="464" t="s">
        <v>1457</v>
      </c>
      <c r="D239" s="465"/>
      <c r="E239" s="465"/>
      <c r="F239" s="465"/>
      <c r="G239" s="465"/>
      <c r="H239" s="465"/>
      <c r="I239" s="465"/>
      <c r="J239" s="465"/>
      <c r="K239" s="465"/>
      <c r="L239" s="465"/>
      <c r="M239" s="465"/>
      <c r="N239" s="465"/>
      <c r="O239" s="465"/>
      <c r="P239" s="465"/>
      <c r="Q239" s="465"/>
      <c r="R239" s="465"/>
      <c r="S239" s="465"/>
    </row>
    <row r="240" spans="2:19" x14ac:dyDescent="0.45">
      <c r="B240" s="465"/>
      <c r="C240" s="464" t="s">
        <v>1458</v>
      </c>
      <c r="D240" s="465"/>
      <c r="E240" s="465"/>
      <c r="F240" s="465"/>
      <c r="G240" s="465"/>
      <c r="H240" s="465"/>
      <c r="I240" s="465"/>
      <c r="J240" s="465"/>
      <c r="K240" s="465"/>
      <c r="L240" s="465"/>
      <c r="M240" s="465"/>
      <c r="N240" s="465"/>
      <c r="O240" s="465"/>
      <c r="P240" s="465"/>
      <c r="Q240" s="465"/>
      <c r="R240" s="465"/>
      <c r="S240" s="465"/>
    </row>
    <row r="241" spans="2:19" x14ac:dyDescent="0.45">
      <c r="B241" s="465"/>
      <c r="C241" s="464" t="s">
        <v>1459</v>
      </c>
      <c r="D241" s="465"/>
      <c r="E241" s="465"/>
      <c r="F241" s="465"/>
      <c r="G241" s="465"/>
      <c r="H241" s="465"/>
      <c r="I241" s="465"/>
      <c r="J241" s="465"/>
      <c r="K241" s="465"/>
      <c r="L241" s="465"/>
      <c r="M241" s="465"/>
      <c r="N241" s="465"/>
      <c r="O241" s="465"/>
      <c r="P241" s="465"/>
      <c r="Q241" s="465"/>
      <c r="R241" s="465"/>
      <c r="S241" s="465"/>
    </row>
    <row r="242" spans="2:19" x14ac:dyDescent="0.45">
      <c r="B242" s="465"/>
      <c r="C242" s="464" t="s">
        <v>1460</v>
      </c>
      <c r="D242" s="465"/>
      <c r="E242" s="465"/>
      <c r="F242" s="465"/>
      <c r="G242" s="465"/>
      <c r="H242" s="465"/>
      <c r="I242" s="465"/>
      <c r="J242" s="465"/>
      <c r="K242" s="465"/>
      <c r="L242" s="465"/>
      <c r="M242" s="465"/>
      <c r="N242" s="465"/>
      <c r="O242" s="465"/>
      <c r="P242" s="465"/>
      <c r="Q242" s="465"/>
      <c r="R242" s="465"/>
      <c r="S242" s="465"/>
    </row>
    <row r="243" spans="2:19" x14ac:dyDescent="0.45">
      <c r="B243" s="465"/>
      <c r="C243" s="464" t="s">
        <v>1461</v>
      </c>
      <c r="D243" s="465"/>
      <c r="E243" s="465"/>
      <c r="F243" s="465"/>
      <c r="G243" s="465"/>
      <c r="H243" s="465"/>
      <c r="I243" s="465"/>
      <c r="J243" s="465"/>
      <c r="K243" s="465"/>
      <c r="L243" s="465"/>
      <c r="M243" s="465"/>
      <c r="N243" s="465"/>
      <c r="O243" s="465"/>
      <c r="P243" s="465"/>
      <c r="Q243" s="465"/>
      <c r="R243" s="465"/>
      <c r="S243" s="465"/>
    </row>
    <row r="244" spans="2:19" x14ac:dyDescent="0.45">
      <c r="B244" s="465"/>
      <c r="C244" s="464" t="s">
        <v>1462</v>
      </c>
      <c r="D244" s="465"/>
      <c r="E244" s="465"/>
      <c r="F244" s="465"/>
      <c r="G244" s="465"/>
      <c r="H244" s="465"/>
      <c r="I244" s="465"/>
      <c r="J244" s="465"/>
      <c r="K244" s="465"/>
      <c r="L244" s="465"/>
      <c r="M244" s="465"/>
      <c r="N244" s="465"/>
      <c r="O244" s="465"/>
      <c r="P244" s="465"/>
      <c r="Q244" s="465"/>
      <c r="R244" s="465"/>
      <c r="S244" s="465"/>
    </row>
    <row r="245" spans="2:19" x14ac:dyDescent="0.45">
      <c r="B245" s="465"/>
      <c r="C245" s="464" t="s">
        <v>1463</v>
      </c>
      <c r="D245" s="465"/>
      <c r="E245" s="465"/>
      <c r="F245" s="465"/>
      <c r="G245" s="465"/>
      <c r="H245" s="465"/>
      <c r="I245" s="465"/>
      <c r="J245" s="465"/>
      <c r="K245" s="465"/>
      <c r="L245" s="465"/>
      <c r="M245" s="465"/>
      <c r="N245" s="465"/>
      <c r="O245" s="465"/>
      <c r="P245" s="465"/>
      <c r="Q245" s="465"/>
      <c r="R245" s="465"/>
      <c r="S245" s="465"/>
    </row>
    <row r="246" spans="2:19" x14ac:dyDescent="0.45">
      <c r="B246" s="465"/>
      <c r="C246" s="464" t="s">
        <v>1464</v>
      </c>
      <c r="D246" s="465"/>
      <c r="E246" s="465"/>
      <c r="F246" s="465"/>
      <c r="G246" s="465"/>
      <c r="H246" s="465"/>
      <c r="I246" s="465"/>
      <c r="J246" s="465"/>
      <c r="K246" s="465"/>
      <c r="L246" s="465"/>
      <c r="M246" s="465"/>
      <c r="N246" s="465"/>
      <c r="O246" s="465"/>
      <c r="P246" s="465"/>
      <c r="Q246" s="465"/>
      <c r="R246" s="465"/>
      <c r="S246" s="465"/>
    </row>
    <row r="247" spans="2:19" x14ac:dyDescent="0.45">
      <c r="B247" s="465"/>
      <c r="C247" s="464" t="s">
        <v>1465</v>
      </c>
      <c r="D247" s="465"/>
      <c r="E247" s="465"/>
      <c r="F247" s="465"/>
      <c r="G247" s="465"/>
      <c r="H247" s="465"/>
      <c r="I247" s="465"/>
      <c r="J247" s="465"/>
      <c r="K247" s="465"/>
      <c r="L247" s="465"/>
      <c r="M247" s="465"/>
      <c r="N247" s="465"/>
      <c r="O247" s="465"/>
      <c r="P247" s="465"/>
      <c r="Q247" s="465"/>
      <c r="R247" s="465"/>
      <c r="S247" s="465"/>
    </row>
    <row r="248" spans="2:19" x14ac:dyDescent="0.45">
      <c r="B248" s="465"/>
      <c r="C248" s="464" t="s">
        <v>1466</v>
      </c>
      <c r="D248" s="465"/>
      <c r="E248" s="465"/>
      <c r="F248" s="465"/>
      <c r="G248" s="465"/>
      <c r="H248" s="465"/>
      <c r="I248" s="465"/>
      <c r="J248" s="465"/>
      <c r="K248" s="465"/>
      <c r="L248" s="465"/>
      <c r="M248" s="465"/>
      <c r="N248" s="465"/>
      <c r="O248" s="465"/>
      <c r="P248" s="465"/>
      <c r="Q248" s="465"/>
      <c r="R248" s="465"/>
      <c r="S248" s="465"/>
    </row>
    <row r="249" spans="2:19" x14ac:dyDescent="0.45">
      <c r="B249" s="465"/>
      <c r="C249" s="464" t="s">
        <v>1467</v>
      </c>
      <c r="D249" s="465"/>
      <c r="E249" s="465"/>
      <c r="F249" s="465"/>
      <c r="G249" s="465"/>
      <c r="H249" s="465"/>
      <c r="I249" s="465"/>
      <c r="J249" s="465"/>
      <c r="K249" s="465"/>
      <c r="L249" s="465"/>
      <c r="M249" s="465"/>
      <c r="N249" s="465"/>
      <c r="O249" s="465"/>
      <c r="P249" s="465"/>
      <c r="Q249" s="465"/>
      <c r="R249" s="465"/>
      <c r="S249" s="465"/>
    </row>
    <row r="250" spans="2:19" x14ac:dyDescent="0.45">
      <c r="B250" s="465"/>
      <c r="C250" s="464" t="s">
        <v>1468</v>
      </c>
      <c r="D250" s="465"/>
      <c r="E250" s="465"/>
      <c r="F250" s="465"/>
      <c r="G250" s="465"/>
      <c r="H250" s="465"/>
      <c r="I250" s="465"/>
      <c r="J250" s="465"/>
      <c r="K250" s="465"/>
      <c r="L250" s="465"/>
      <c r="M250" s="465"/>
      <c r="N250" s="465"/>
      <c r="O250" s="465"/>
      <c r="P250" s="465"/>
      <c r="Q250" s="465"/>
      <c r="R250" s="465"/>
      <c r="S250" s="465"/>
    </row>
    <row r="251" spans="2:19" x14ac:dyDescent="0.45">
      <c r="B251" s="465"/>
      <c r="C251" s="464" t="s">
        <v>1469</v>
      </c>
      <c r="D251" s="465"/>
      <c r="E251" s="465"/>
      <c r="F251" s="465"/>
      <c r="G251" s="465"/>
      <c r="H251" s="465"/>
      <c r="I251" s="465"/>
      <c r="J251" s="465"/>
      <c r="K251" s="465"/>
      <c r="L251" s="465"/>
      <c r="M251" s="465"/>
      <c r="N251" s="465"/>
      <c r="O251" s="465"/>
      <c r="P251" s="465"/>
      <c r="Q251" s="465"/>
      <c r="R251" s="465"/>
      <c r="S251" s="465"/>
    </row>
    <row r="252" spans="2:19" x14ac:dyDescent="0.45">
      <c r="B252" s="465"/>
      <c r="C252" s="464" t="s">
        <v>1470</v>
      </c>
      <c r="D252" s="465"/>
      <c r="E252" s="465"/>
      <c r="F252" s="465"/>
      <c r="G252" s="465"/>
      <c r="H252" s="465"/>
      <c r="I252" s="465"/>
      <c r="J252" s="465"/>
      <c r="K252" s="465"/>
      <c r="L252" s="465"/>
      <c r="M252" s="465"/>
      <c r="N252" s="465"/>
      <c r="O252" s="465"/>
      <c r="P252" s="465"/>
      <c r="Q252" s="465"/>
      <c r="R252" s="465"/>
      <c r="S252" s="465"/>
    </row>
    <row r="253" spans="2:19" x14ac:dyDescent="0.45">
      <c r="B253" s="465"/>
      <c r="C253" s="464" t="s">
        <v>1471</v>
      </c>
      <c r="D253" s="465"/>
      <c r="E253" s="465"/>
      <c r="F253" s="465"/>
      <c r="G253" s="465"/>
      <c r="H253" s="465"/>
      <c r="I253" s="465"/>
      <c r="J253" s="465"/>
      <c r="K253" s="465"/>
      <c r="L253" s="465"/>
      <c r="M253" s="465"/>
      <c r="N253" s="465"/>
      <c r="O253" s="465"/>
      <c r="P253" s="465"/>
      <c r="Q253" s="465"/>
      <c r="R253" s="465"/>
      <c r="S253" s="465"/>
    </row>
    <row r="254" spans="2:19" x14ac:dyDescent="0.45">
      <c r="B254" s="465"/>
      <c r="C254" s="464" t="s">
        <v>1472</v>
      </c>
      <c r="D254" s="465"/>
      <c r="E254" s="465"/>
      <c r="F254" s="465"/>
      <c r="G254" s="465"/>
      <c r="H254" s="465"/>
      <c r="I254" s="465"/>
      <c r="J254" s="465"/>
      <c r="K254" s="465"/>
      <c r="L254" s="465"/>
      <c r="M254" s="465"/>
      <c r="N254" s="465"/>
      <c r="O254" s="465"/>
      <c r="P254" s="465"/>
      <c r="Q254" s="465"/>
      <c r="R254" s="465"/>
      <c r="S254" s="465"/>
    </row>
    <row r="255" spans="2:19" x14ac:dyDescent="0.45">
      <c r="B255" s="465"/>
      <c r="C255" s="464" t="s">
        <v>1473</v>
      </c>
      <c r="D255" s="465"/>
      <c r="E255" s="465"/>
      <c r="F255" s="465"/>
      <c r="G255" s="465"/>
      <c r="H255" s="465"/>
      <c r="I255" s="465"/>
      <c r="J255" s="465"/>
      <c r="K255" s="465"/>
      <c r="L255" s="465"/>
      <c r="M255" s="465"/>
      <c r="N255" s="465"/>
      <c r="O255" s="465"/>
      <c r="P255" s="465"/>
      <c r="Q255" s="465"/>
      <c r="R255" s="465"/>
      <c r="S255" s="465"/>
    </row>
    <row r="256" spans="2:19" x14ac:dyDescent="0.45">
      <c r="B256" s="465"/>
      <c r="C256" s="464" t="s">
        <v>1474</v>
      </c>
      <c r="D256" s="465"/>
      <c r="E256" s="465"/>
      <c r="F256" s="465"/>
      <c r="G256" s="465"/>
      <c r="H256" s="465"/>
      <c r="I256" s="465"/>
      <c r="J256" s="465"/>
      <c r="K256" s="465"/>
      <c r="L256" s="465"/>
      <c r="M256" s="465"/>
      <c r="N256" s="465"/>
      <c r="O256" s="465"/>
      <c r="P256" s="465"/>
      <c r="Q256" s="465"/>
      <c r="R256" s="465"/>
      <c r="S256" s="465"/>
    </row>
    <row r="257" spans="2:19" x14ac:dyDescent="0.45">
      <c r="B257" s="465"/>
      <c r="C257" s="464" t="s">
        <v>1475</v>
      </c>
      <c r="D257" s="465"/>
      <c r="E257" s="465"/>
      <c r="F257" s="465"/>
      <c r="G257" s="465"/>
      <c r="H257" s="465"/>
      <c r="I257" s="465"/>
      <c r="J257" s="465"/>
      <c r="K257" s="465"/>
      <c r="L257" s="465"/>
      <c r="M257" s="465"/>
      <c r="N257" s="465"/>
      <c r="O257" s="465"/>
      <c r="P257" s="465"/>
      <c r="Q257" s="465"/>
      <c r="R257" s="465"/>
      <c r="S257" s="465"/>
    </row>
    <row r="258" spans="2:19" x14ac:dyDescent="0.45">
      <c r="B258" s="465"/>
      <c r="C258" s="464" t="s">
        <v>1476</v>
      </c>
      <c r="D258" s="465"/>
      <c r="E258" s="465"/>
      <c r="F258" s="465"/>
      <c r="G258" s="465"/>
      <c r="H258" s="465"/>
      <c r="I258" s="465"/>
      <c r="J258" s="465"/>
      <c r="K258" s="465"/>
      <c r="L258" s="465"/>
      <c r="M258" s="465"/>
      <c r="N258" s="465"/>
      <c r="O258" s="465"/>
      <c r="P258" s="465"/>
      <c r="Q258" s="465"/>
      <c r="R258" s="465"/>
      <c r="S258" s="465"/>
    </row>
    <row r="259" spans="2:19" x14ac:dyDescent="0.45">
      <c r="B259" s="465"/>
      <c r="C259" s="464" t="s">
        <v>1477</v>
      </c>
      <c r="D259" s="465"/>
      <c r="E259" s="465"/>
      <c r="F259" s="465"/>
      <c r="G259" s="465"/>
      <c r="H259" s="465"/>
      <c r="I259" s="465"/>
      <c r="J259" s="465"/>
      <c r="K259" s="465"/>
      <c r="L259" s="465"/>
      <c r="M259" s="465"/>
      <c r="N259" s="465"/>
      <c r="O259" s="465"/>
      <c r="P259" s="465"/>
      <c r="Q259" s="465"/>
      <c r="R259" s="465"/>
      <c r="S259" s="465"/>
    </row>
    <row r="260" spans="2:19" x14ac:dyDescent="0.45">
      <c r="B260" s="465"/>
      <c r="C260" s="464" t="s">
        <v>1478</v>
      </c>
      <c r="D260" s="465"/>
      <c r="E260" s="465"/>
      <c r="F260" s="465"/>
      <c r="G260" s="465"/>
      <c r="H260" s="465"/>
      <c r="I260" s="465"/>
      <c r="J260" s="465"/>
      <c r="K260" s="465"/>
      <c r="L260" s="465"/>
      <c r="M260" s="465"/>
      <c r="N260" s="465"/>
      <c r="O260" s="465"/>
      <c r="P260" s="465"/>
      <c r="Q260" s="465"/>
      <c r="R260" s="465"/>
      <c r="S260" s="465"/>
    </row>
    <row r="261" spans="2:19" x14ac:dyDescent="0.45">
      <c r="B261" s="465"/>
      <c r="C261" s="464" t="s">
        <v>1479</v>
      </c>
      <c r="D261" s="465"/>
      <c r="E261" s="465"/>
      <c r="F261" s="465"/>
      <c r="G261" s="465"/>
      <c r="H261" s="465"/>
      <c r="I261" s="465"/>
      <c r="J261" s="465"/>
      <c r="K261" s="465"/>
      <c r="L261" s="465"/>
      <c r="M261" s="465"/>
      <c r="N261" s="465"/>
      <c r="O261" s="465"/>
      <c r="P261" s="465"/>
      <c r="Q261" s="465"/>
      <c r="R261" s="465"/>
      <c r="S261" s="465"/>
    </row>
    <row r="262" spans="2:19" x14ac:dyDescent="0.45">
      <c r="B262" s="465"/>
      <c r="C262" s="464" t="s">
        <v>1480</v>
      </c>
      <c r="D262" s="465"/>
      <c r="E262" s="465"/>
      <c r="F262" s="465"/>
      <c r="G262" s="465"/>
      <c r="H262" s="465"/>
      <c r="I262" s="465"/>
      <c r="J262" s="465"/>
      <c r="K262" s="465"/>
      <c r="L262" s="465"/>
      <c r="M262" s="465"/>
      <c r="N262" s="465"/>
      <c r="O262" s="465"/>
      <c r="P262" s="465"/>
      <c r="Q262" s="465"/>
      <c r="R262" s="465"/>
      <c r="S262" s="465"/>
    </row>
    <row r="263" spans="2:19" x14ac:dyDescent="0.45">
      <c r="B263" s="465"/>
      <c r="C263" s="464" t="s">
        <v>1481</v>
      </c>
      <c r="D263" s="465"/>
      <c r="E263" s="465"/>
      <c r="F263" s="465"/>
      <c r="G263" s="465"/>
      <c r="H263" s="465"/>
      <c r="I263" s="465"/>
      <c r="J263" s="465"/>
      <c r="K263" s="465"/>
      <c r="L263" s="465"/>
      <c r="M263" s="465"/>
      <c r="N263" s="465"/>
      <c r="O263" s="465"/>
      <c r="P263" s="465"/>
      <c r="Q263" s="465"/>
      <c r="R263" s="465"/>
      <c r="S263" s="465"/>
    </row>
    <row r="264" spans="2:19" x14ac:dyDescent="0.45">
      <c r="B264" s="465"/>
      <c r="C264" s="464" t="s">
        <v>1482</v>
      </c>
      <c r="D264" s="465"/>
      <c r="E264" s="465"/>
      <c r="F264" s="465"/>
      <c r="G264" s="465"/>
      <c r="H264" s="465"/>
      <c r="I264" s="465"/>
      <c r="J264" s="465"/>
      <c r="K264" s="465"/>
      <c r="L264" s="465"/>
      <c r="M264" s="465"/>
      <c r="N264" s="465"/>
      <c r="O264" s="465"/>
      <c r="P264" s="465"/>
      <c r="Q264" s="465"/>
      <c r="R264" s="465"/>
      <c r="S264" s="465"/>
    </row>
    <row r="265" spans="2:19" x14ac:dyDescent="0.45">
      <c r="B265" s="465"/>
      <c r="C265" s="464" t="s">
        <v>1483</v>
      </c>
      <c r="D265" s="465"/>
      <c r="E265" s="465"/>
      <c r="F265" s="465"/>
      <c r="G265" s="465"/>
      <c r="H265" s="465"/>
      <c r="I265" s="465"/>
      <c r="J265" s="465"/>
      <c r="K265" s="465"/>
      <c r="L265" s="465"/>
      <c r="M265" s="465"/>
      <c r="N265" s="465"/>
      <c r="O265" s="465"/>
      <c r="P265" s="465"/>
      <c r="Q265" s="465"/>
      <c r="R265" s="465"/>
      <c r="S265" s="465"/>
    </row>
    <row r="266" spans="2:19" x14ac:dyDescent="0.45">
      <c r="B266" s="465"/>
      <c r="C266" s="464" t="s">
        <v>1484</v>
      </c>
      <c r="D266" s="465"/>
      <c r="E266" s="465"/>
      <c r="F266" s="465"/>
      <c r="G266" s="465"/>
      <c r="H266" s="465"/>
      <c r="I266" s="465"/>
      <c r="J266" s="465"/>
      <c r="K266" s="465"/>
      <c r="L266" s="465"/>
      <c r="M266" s="465"/>
      <c r="N266" s="465"/>
      <c r="O266" s="465"/>
      <c r="P266" s="465"/>
      <c r="Q266" s="465"/>
      <c r="R266" s="465"/>
      <c r="S266" s="465"/>
    </row>
    <row r="267" spans="2:19" x14ac:dyDescent="0.45">
      <c r="B267" s="465"/>
      <c r="C267" s="464" t="s">
        <v>1485</v>
      </c>
      <c r="D267" s="465"/>
      <c r="E267" s="465"/>
      <c r="F267" s="465"/>
      <c r="G267" s="465"/>
      <c r="H267" s="465"/>
      <c r="I267" s="465"/>
      <c r="J267" s="465"/>
      <c r="K267" s="465"/>
      <c r="L267" s="465"/>
      <c r="M267" s="465"/>
      <c r="N267" s="465"/>
      <c r="O267" s="465"/>
      <c r="P267" s="465"/>
      <c r="Q267" s="465"/>
      <c r="R267" s="465"/>
      <c r="S267" s="465"/>
    </row>
    <row r="268" spans="2:19" x14ac:dyDescent="0.45">
      <c r="B268" s="465"/>
      <c r="C268" s="464" t="s">
        <v>1486</v>
      </c>
      <c r="D268" s="465"/>
      <c r="E268" s="465"/>
      <c r="F268" s="465"/>
      <c r="G268" s="465"/>
      <c r="H268" s="465"/>
      <c r="I268" s="465"/>
      <c r="J268" s="465"/>
      <c r="K268" s="465"/>
      <c r="L268" s="465"/>
      <c r="M268" s="465"/>
      <c r="N268" s="465"/>
      <c r="O268" s="465"/>
      <c r="P268" s="465"/>
      <c r="Q268" s="465"/>
      <c r="R268" s="465"/>
      <c r="S268" s="465"/>
    </row>
    <row r="269" spans="2:19" x14ac:dyDescent="0.45">
      <c r="B269" s="465"/>
      <c r="C269" s="464" t="s">
        <v>1487</v>
      </c>
      <c r="D269" s="465"/>
      <c r="E269" s="465"/>
      <c r="F269" s="465"/>
      <c r="G269" s="465"/>
      <c r="H269" s="465"/>
      <c r="I269" s="465"/>
      <c r="J269" s="465"/>
      <c r="K269" s="465"/>
      <c r="L269" s="465"/>
      <c r="M269" s="465"/>
      <c r="N269" s="465"/>
      <c r="O269" s="465"/>
      <c r="P269" s="465"/>
      <c r="Q269" s="465"/>
      <c r="R269" s="465"/>
      <c r="S269" s="465"/>
    </row>
    <row r="270" spans="2:19" x14ac:dyDescent="0.45">
      <c r="B270" s="465"/>
      <c r="C270" s="464" t="s">
        <v>1488</v>
      </c>
      <c r="D270" s="465"/>
      <c r="E270" s="465"/>
      <c r="F270" s="465"/>
      <c r="G270" s="465"/>
      <c r="H270" s="465"/>
      <c r="I270" s="465"/>
      <c r="J270" s="465"/>
      <c r="K270" s="465"/>
      <c r="L270" s="465"/>
      <c r="M270" s="465"/>
      <c r="N270" s="465"/>
      <c r="O270" s="465"/>
      <c r="P270" s="465"/>
      <c r="Q270" s="465"/>
      <c r="R270" s="465"/>
      <c r="S270" s="465"/>
    </row>
    <row r="271" spans="2:19" x14ac:dyDescent="0.45">
      <c r="B271" s="465"/>
      <c r="C271" s="464" t="s">
        <v>1489</v>
      </c>
      <c r="D271" s="465"/>
      <c r="E271" s="465"/>
      <c r="F271" s="465"/>
      <c r="G271" s="465"/>
      <c r="H271" s="465"/>
      <c r="I271" s="465"/>
      <c r="J271" s="465"/>
      <c r="K271" s="465"/>
      <c r="L271" s="465"/>
      <c r="M271" s="465"/>
      <c r="N271" s="465"/>
      <c r="O271" s="465"/>
      <c r="P271" s="465"/>
      <c r="Q271" s="465"/>
      <c r="R271" s="465"/>
      <c r="S271" s="465"/>
    </row>
    <row r="272" spans="2:19" x14ac:dyDescent="0.45">
      <c r="B272" s="465"/>
      <c r="C272" s="464" t="s">
        <v>1490</v>
      </c>
      <c r="D272" s="465"/>
      <c r="E272" s="465"/>
      <c r="F272" s="465"/>
      <c r="G272" s="465"/>
      <c r="H272" s="465"/>
      <c r="I272" s="465"/>
      <c r="J272" s="465"/>
      <c r="K272" s="465"/>
      <c r="L272" s="465"/>
      <c r="M272" s="465"/>
      <c r="N272" s="465"/>
      <c r="O272" s="465"/>
      <c r="P272" s="465"/>
      <c r="Q272" s="465"/>
      <c r="R272" s="465"/>
      <c r="S272" s="465"/>
    </row>
    <row r="273" spans="2:19" x14ac:dyDescent="0.45">
      <c r="B273" s="465"/>
      <c r="C273" s="464" t="s">
        <v>1491</v>
      </c>
      <c r="D273" s="465"/>
      <c r="E273" s="465"/>
      <c r="F273" s="465"/>
      <c r="G273" s="465"/>
      <c r="H273" s="465"/>
      <c r="I273" s="465"/>
      <c r="J273" s="465"/>
      <c r="K273" s="465"/>
      <c r="L273" s="465"/>
      <c r="M273" s="465"/>
      <c r="N273" s="465"/>
      <c r="O273" s="465"/>
      <c r="P273" s="465"/>
      <c r="Q273" s="465"/>
      <c r="R273" s="465"/>
      <c r="S273" s="465"/>
    </row>
    <row r="274" spans="2:19" x14ac:dyDescent="0.45">
      <c r="B274" s="465"/>
      <c r="C274" s="464" t="s">
        <v>1492</v>
      </c>
      <c r="D274" s="465"/>
      <c r="E274" s="465"/>
      <c r="F274" s="465"/>
      <c r="G274" s="465"/>
      <c r="H274" s="465"/>
      <c r="I274" s="465"/>
      <c r="J274" s="465"/>
      <c r="K274" s="465"/>
      <c r="L274" s="465"/>
      <c r="M274" s="465"/>
      <c r="N274" s="465"/>
      <c r="O274" s="465"/>
      <c r="P274" s="465"/>
      <c r="Q274" s="465"/>
      <c r="R274" s="465"/>
      <c r="S274" s="465"/>
    </row>
    <row r="275" spans="2:19" x14ac:dyDescent="0.45">
      <c r="B275" s="465"/>
      <c r="C275" s="464" t="s">
        <v>1493</v>
      </c>
      <c r="D275" s="465"/>
      <c r="E275" s="465"/>
      <c r="F275" s="465"/>
      <c r="G275" s="465"/>
      <c r="H275" s="465"/>
      <c r="I275" s="465"/>
      <c r="J275" s="465"/>
      <c r="K275" s="465"/>
      <c r="L275" s="465"/>
      <c r="M275" s="465"/>
      <c r="N275" s="465"/>
      <c r="O275" s="465"/>
      <c r="P275" s="465"/>
      <c r="Q275" s="465"/>
      <c r="R275" s="465"/>
      <c r="S275" s="465"/>
    </row>
    <row r="276" spans="2:19" x14ac:dyDescent="0.45">
      <c r="B276" s="465"/>
      <c r="C276" s="464" t="s">
        <v>1494</v>
      </c>
      <c r="D276" s="465"/>
      <c r="E276" s="465"/>
      <c r="F276" s="465"/>
      <c r="G276" s="465"/>
      <c r="H276" s="465"/>
      <c r="I276" s="465"/>
      <c r="J276" s="465"/>
      <c r="K276" s="465"/>
      <c r="L276" s="465"/>
      <c r="M276" s="465"/>
      <c r="N276" s="465"/>
      <c r="O276" s="465"/>
      <c r="P276" s="465"/>
      <c r="Q276" s="465"/>
      <c r="R276" s="465"/>
      <c r="S276" s="465"/>
    </row>
    <row r="277" spans="2:19" x14ac:dyDescent="0.45">
      <c r="B277" s="465"/>
      <c r="C277" s="464" t="s">
        <v>1495</v>
      </c>
      <c r="D277" s="465"/>
      <c r="E277" s="465"/>
      <c r="F277" s="465"/>
      <c r="G277" s="465"/>
      <c r="H277" s="465"/>
      <c r="I277" s="465"/>
      <c r="J277" s="465"/>
      <c r="K277" s="465"/>
      <c r="L277" s="465"/>
      <c r="M277" s="465"/>
      <c r="N277" s="465"/>
      <c r="O277" s="465"/>
      <c r="P277" s="465"/>
      <c r="Q277" s="465"/>
      <c r="R277" s="465"/>
      <c r="S277" s="465"/>
    </row>
    <row r="278" spans="2:19" x14ac:dyDescent="0.45">
      <c r="B278" s="465"/>
      <c r="C278" s="464" t="s">
        <v>1496</v>
      </c>
      <c r="D278" s="465"/>
      <c r="E278" s="465"/>
      <c r="F278" s="465"/>
      <c r="G278" s="465"/>
      <c r="H278" s="465"/>
      <c r="I278" s="465"/>
      <c r="J278" s="465"/>
      <c r="K278" s="465"/>
      <c r="L278" s="465"/>
      <c r="M278" s="465"/>
      <c r="N278" s="465"/>
      <c r="O278" s="465"/>
      <c r="P278" s="465"/>
      <c r="Q278" s="465"/>
      <c r="R278" s="465"/>
      <c r="S278" s="465"/>
    </row>
    <row r="279" spans="2:19" x14ac:dyDescent="0.45">
      <c r="B279" s="465"/>
      <c r="C279" s="464" t="s">
        <v>1497</v>
      </c>
      <c r="D279" s="465"/>
      <c r="E279" s="465"/>
      <c r="F279" s="465"/>
      <c r="G279" s="465"/>
      <c r="H279" s="465"/>
      <c r="I279" s="465"/>
      <c r="J279" s="465"/>
      <c r="K279" s="465"/>
      <c r="L279" s="465"/>
      <c r="M279" s="465"/>
      <c r="N279" s="465"/>
      <c r="O279" s="465"/>
      <c r="P279" s="465"/>
      <c r="Q279" s="465"/>
      <c r="R279" s="465"/>
      <c r="S279" s="465"/>
    </row>
    <row r="280" spans="2:19" x14ac:dyDescent="0.45">
      <c r="B280" s="465"/>
      <c r="C280" s="464" t="s">
        <v>1498</v>
      </c>
      <c r="D280" s="465"/>
      <c r="E280" s="465"/>
      <c r="F280" s="465"/>
      <c r="G280" s="465"/>
      <c r="H280" s="465"/>
      <c r="I280" s="465"/>
      <c r="J280" s="465"/>
      <c r="K280" s="465"/>
      <c r="L280" s="465"/>
      <c r="M280" s="465"/>
      <c r="N280" s="465"/>
      <c r="O280" s="465"/>
      <c r="P280" s="465"/>
      <c r="Q280" s="465"/>
      <c r="R280" s="465"/>
      <c r="S280" s="465"/>
    </row>
    <row r="281" spans="2:19" x14ac:dyDescent="0.45">
      <c r="B281" s="465"/>
      <c r="C281" s="464" t="s">
        <v>1499</v>
      </c>
      <c r="D281" s="465"/>
      <c r="E281" s="465"/>
      <c r="F281" s="465"/>
      <c r="G281" s="465"/>
      <c r="H281" s="465"/>
      <c r="I281" s="465"/>
      <c r="J281" s="465"/>
      <c r="K281" s="465"/>
      <c r="L281" s="465"/>
      <c r="M281" s="465"/>
      <c r="N281" s="465"/>
      <c r="O281" s="465"/>
      <c r="P281" s="465"/>
      <c r="Q281" s="465"/>
      <c r="R281" s="465"/>
      <c r="S281" s="465"/>
    </row>
    <row r="282" spans="2:19" x14ac:dyDescent="0.45">
      <c r="B282" s="465"/>
      <c r="C282" s="464" t="s">
        <v>1500</v>
      </c>
      <c r="D282" s="465"/>
      <c r="E282" s="465"/>
      <c r="F282" s="465"/>
      <c r="G282" s="465"/>
      <c r="H282" s="465"/>
      <c r="I282" s="465"/>
      <c r="J282" s="465"/>
      <c r="K282" s="465"/>
      <c r="L282" s="465"/>
      <c r="M282" s="465"/>
      <c r="N282" s="465"/>
      <c r="O282" s="465"/>
      <c r="P282" s="465"/>
      <c r="Q282" s="465"/>
      <c r="R282" s="465"/>
      <c r="S282" s="465"/>
    </row>
    <row r="283" spans="2:19" x14ac:dyDescent="0.45">
      <c r="B283" s="465"/>
      <c r="C283" s="464" t="s">
        <v>1501</v>
      </c>
      <c r="D283" s="465"/>
      <c r="E283" s="465"/>
      <c r="F283" s="465"/>
      <c r="G283" s="465"/>
      <c r="H283" s="465"/>
      <c r="I283" s="465"/>
      <c r="J283" s="465"/>
      <c r="K283" s="465"/>
      <c r="L283" s="465"/>
      <c r="M283" s="465"/>
      <c r="N283" s="465"/>
      <c r="O283" s="465"/>
      <c r="P283" s="465"/>
      <c r="Q283" s="465"/>
      <c r="R283" s="465"/>
      <c r="S283" s="465"/>
    </row>
    <row r="284" spans="2:19" x14ac:dyDescent="0.45">
      <c r="B284" s="465"/>
      <c r="C284" s="464" t="s">
        <v>1502</v>
      </c>
      <c r="D284" s="465"/>
      <c r="E284" s="465"/>
      <c r="F284" s="465"/>
      <c r="G284" s="465"/>
      <c r="H284" s="465"/>
      <c r="I284" s="465"/>
      <c r="J284" s="465"/>
      <c r="K284" s="465"/>
      <c r="L284" s="465"/>
      <c r="M284" s="465"/>
      <c r="N284" s="465"/>
      <c r="O284" s="465"/>
      <c r="P284" s="465"/>
      <c r="Q284" s="465"/>
      <c r="R284" s="465"/>
      <c r="S284" s="465"/>
    </row>
    <row r="285" spans="2:19" x14ac:dyDescent="0.45">
      <c r="B285" s="465"/>
      <c r="C285" s="464" t="s">
        <v>1503</v>
      </c>
      <c r="D285" s="465"/>
      <c r="E285" s="465"/>
      <c r="F285" s="465"/>
      <c r="G285" s="465"/>
      <c r="H285" s="465"/>
      <c r="I285" s="465"/>
      <c r="J285" s="465"/>
      <c r="K285" s="465"/>
      <c r="L285" s="465"/>
      <c r="M285" s="465"/>
      <c r="N285" s="465"/>
      <c r="O285" s="465"/>
      <c r="P285" s="465"/>
      <c r="Q285" s="465"/>
      <c r="R285" s="465"/>
      <c r="S285" s="465"/>
    </row>
    <row r="286" spans="2:19" x14ac:dyDescent="0.45">
      <c r="B286" s="465"/>
      <c r="C286" s="464" t="s">
        <v>1504</v>
      </c>
      <c r="D286" s="465"/>
      <c r="E286" s="465"/>
      <c r="F286" s="465"/>
      <c r="G286" s="465"/>
      <c r="H286" s="465"/>
      <c r="I286" s="465"/>
      <c r="J286" s="465"/>
      <c r="K286" s="465"/>
      <c r="L286" s="465"/>
      <c r="M286" s="465"/>
      <c r="N286" s="465"/>
      <c r="O286" s="465"/>
      <c r="P286" s="465"/>
      <c r="Q286" s="465"/>
      <c r="R286" s="465"/>
      <c r="S286" s="465"/>
    </row>
    <row r="287" spans="2:19" x14ac:dyDescent="0.45">
      <c r="B287" s="465"/>
      <c r="C287" s="464" t="s">
        <v>1505</v>
      </c>
      <c r="D287" s="465"/>
      <c r="E287" s="465"/>
      <c r="F287" s="465"/>
      <c r="G287" s="465"/>
      <c r="H287" s="465"/>
      <c r="I287" s="465"/>
      <c r="J287" s="465"/>
      <c r="K287" s="465"/>
      <c r="L287" s="465"/>
      <c r="M287" s="465"/>
      <c r="N287" s="465"/>
      <c r="O287" s="465"/>
      <c r="P287" s="465"/>
      <c r="Q287" s="465"/>
      <c r="R287" s="465"/>
      <c r="S287" s="465"/>
    </row>
    <row r="288" spans="2:19" x14ac:dyDescent="0.45">
      <c r="B288" s="465"/>
      <c r="C288" s="464" t="s">
        <v>1506</v>
      </c>
      <c r="D288" s="465"/>
      <c r="E288" s="465"/>
      <c r="F288" s="465"/>
      <c r="G288" s="465"/>
      <c r="H288" s="465"/>
      <c r="I288" s="465"/>
      <c r="J288" s="465"/>
      <c r="K288" s="465"/>
      <c r="L288" s="465"/>
      <c r="M288" s="465"/>
      <c r="N288" s="465"/>
      <c r="O288" s="465"/>
      <c r="P288" s="465"/>
      <c r="Q288" s="465"/>
      <c r="R288" s="465"/>
      <c r="S288" s="465"/>
    </row>
    <row r="289" spans="2:19" x14ac:dyDescent="0.45">
      <c r="B289" s="465"/>
      <c r="C289" s="464" t="s">
        <v>1507</v>
      </c>
      <c r="D289" s="465"/>
      <c r="E289" s="465"/>
      <c r="F289" s="465"/>
      <c r="G289" s="465"/>
      <c r="H289" s="465"/>
      <c r="I289" s="465"/>
      <c r="J289" s="465"/>
      <c r="K289" s="465"/>
      <c r="L289" s="465"/>
      <c r="M289" s="465"/>
      <c r="N289" s="465"/>
      <c r="O289" s="465"/>
      <c r="P289" s="465"/>
      <c r="Q289" s="465"/>
      <c r="R289" s="465"/>
      <c r="S289" s="465"/>
    </row>
    <row r="290" spans="2:19" x14ac:dyDescent="0.45">
      <c r="B290" s="465"/>
      <c r="C290" s="464" t="s">
        <v>1508</v>
      </c>
      <c r="D290" s="465"/>
      <c r="E290" s="465"/>
      <c r="F290" s="465"/>
      <c r="G290" s="465"/>
      <c r="H290" s="465"/>
      <c r="I290" s="465"/>
      <c r="J290" s="465"/>
      <c r="K290" s="465"/>
      <c r="L290" s="465"/>
      <c r="M290" s="465"/>
      <c r="N290" s="465"/>
      <c r="O290" s="465"/>
      <c r="P290" s="465"/>
      <c r="Q290" s="465"/>
      <c r="R290" s="465"/>
      <c r="S290" s="465"/>
    </row>
    <row r="291" spans="2:19" x14ac:dyDescent="0.45">
      <c r="B291" s="465"/>
      <c r="C291" s="464" t="s">
        <v>1509</v>
      </c>
      <c r="D291" s="465"/>
      <c r="E291" s="465"/>
      <c r="F291" s="465"/>
      <c r="G291" s="465"/>
      <c r="H291" s="465"/>
      <c r="I291" s="465"/>
      <c r="J291" s="465"/>
      <c r="K291" s="465"/>
      <c r="L291" s="465"/>
      <c r="M291" s="465"/>
      <c r="N291" s="465"/>
      <c r="O291" s="465"/>
      <c r="P291" s="465"/>
      <c r="Q291" s="465"/>
      <c r="R291" s="465"/>
      <c r="S291" s="465"/>
    </row>
    <row r="292" spans="2:19" x14ac:dyDescent="0.45">
      <c r="B292" s="465"/>
      <c r="C292" s="464" t="s">
        <v>1510</v>
      </c>
      <c r="D292" s="465"/>
      <c r="E292" s="465"/>
      <c r="F292" s="465"/>
      <c r="G292" s="465"/>
      <c r="H292" s="465"/>
      <c r="I292" s="465"/>
      <c r="J292" s="465"/>
      <c r="K292" s="465"/>
      <c r="L292" s="465"/>
      <c r="M292" s="465"/>
      <c r="N292" s="465"/>
      <c r="O292" s="465"/>
      <c r="P292" s="465"/>
      <c r="Q292" s="465"/>
      <c r="R292" s="465"/>
      <c r="S292" s="465"/>
    </row>
    <row r="293" spans="2:19" x14ac:dyDescent="0.45">
      <c r="B293" s="465"/>
      <c r="C293" s="464" t="s">
        <v>1511</v>
      </c>
      <c r="D293" s="465"/>
      <c r="E293" s="465"/>
      <c r="F293" s="465"/>
      <c r="G293" s="465"/>
      <c r="H293" s="465"/>
      <c r="I293" s="465"/>
      <c r="J293" s="465"/>
      <c r="K293" s="465"/>
      <c r="L293" s="465"/>
      <c r="M293" s="465"/>
      <c r="N293" s="465"/>
      <c r="O293" s="465"/>
      <c r="P293" s="465"/>
      <c r="Q293" s="465"/>
      <c r="R293" s="465"/>
      <c r="S293" s="465"/>
    </row>
    <row r="294" spans="2:19" x14ac:dyDescent="0.45">
      <c r="B294" s="465"/>
      <c r="C294" s="464" t="s">
        <v>1512</v>
      </c>
      <c r="D294" s="465"/>
      <c r="E294" s="465"/>
      <c r="F294" s="465"/>
      <c r="G294" s="465"/>
      <c r="H294" s="465"/>
      <c r="I294" s="465"/>
      <c r="J294" s="465"/>
      <c r="K294" s="465"/>
      <c r="L294" s="465"/>
      <c r="M294" s="465"/>
      <c r="N294" s="465"/>
      <c r="O294" s="465"/>
      <c r="P294" s="465"/>
      <c r="Q294" s="465"/>
      <c r="R294" s="465"/>
      <c r="S294" s="465"/>
    </row>
    <row r="295" spans="2:19" x14ac:dyDescent="0.45">
      <c r="B295" s="465"/>
      <c r="C295" s="464" t="s">
        <v>1513</v>
      </c>
      <c r="D295" s="465"/>
      <c r="E295" s="465"/>
      <c r="F295" s="465"/>
      <c r="G295" s="465"/>
      <c r="H295" s="465"/>
      <c r="I295" s="465"/>
      <c r="J295" s="465"/>
      <c r="K295" s="465"/>
      <c r="L295" s="465"/>
      <c r="M295" s="465"/>
      <c r="N295" s="465"/>
      <c r="O295" s="465"/>
      <c r="P295" s="465"/>
      <c r="Q295" s="465"/>
      <c r="R295" s="465"/>
      <c r="S295" s="465"/>
    </row>
    <row r="296" spans="2:19" x14ac:dyDescent="0.45">
      <c r="B296" s="465"/>
      <c r="C296" s="464" t="s">
        <v>1514</v>
      </c>
      <c r="D296" s="465"/>
      <c r="E296" s="465"/>
      <c r="F296" s="465"/>
      <c r="G296" s="465"/>
      <c r="H296" s="465"/>
      <c r="I296" s="465"/>
      <c r="J296" s="465"/>
      <c r="K296" s="465"/>
      <c r="L296" s="465"/>
      <c r="M296" s="465"/>
      <c r="N296" s="465"/>
      <c r="O296" s="465"/>
      <c r="P296" s="465"/>
      <c r="Q296" s="465"/>
      <c r="R296" s="465"/>
      <c r="S296" s="465"/>
    </row>
    <row r="297" spans="2:19" x14ac:dyDescent="0.45">
      <c r="B297" s="465"/>
      <c r="C297" s="464" t="s">
        <v>1515</v>
      </c>
      <c r="D297" s="465"/>
      <c r="E297" s="465"/>
      <c r="F297" s="465"/>
      <c r="G297" s="465"/>
      <c r="H297" s="465"/>
      <c r="I297" s="465"/>
      <c r="J297" s="465"/>
      <c r="K297" s="465"/>
      <c r="L297" s="465"/>
      <c r="M297" s="465"/>
      <c r="N297" s="465"/>
      <c r="O297" s="465"/>
      <c r="P297" s="465"/>
      <c r="Q297" s="465"/>
      <c r="R297" s="465"/>
      <c r="S297" s="465"/>
    </row>
    <row r="298" spans="2:19" x14ac:dyDescent="0.45">
      <c r="B298" s="465"/>
      <c r="C298" s="464" t="s">
        <v>1516</v>
      </c>
      <c r="D298" s="465"/>
      <c r="E298" s="465"/>
      <c r="F298" s="465"/>
      <c r="G298" s="465"/>
      <c r="H298" s="465"/>
      <c r="I298" s="465"/>
      <c r="J298" s="465"/>
      <c r="K298" s="465"/>
      <c r="L298" s="465"/>
      <c r="M298" s="465"/>
      <c r="N298" s="465"/>
      <c r="O298" s="465"/>
      <c r="P298" s="465"/>
      <c r="Q298" s="465"/>
      <c r="R298" s="465"/>
      <c r="S298" s="465"/>
    </row>
    <row r="299" spans="2:19" x14ac:dyDescent="0.45">
      <c r="B299" s="465"/>
      <c r="C299" s="464" t="s">
        <v>1517</v>
      </c>
      <c r="D299" s="465"/>
      <c r="E299" s="465"/>
      <c r="F299" s="465"/>
      <c r="G299" s="465"/>
      <c r="H299" s="465"/>
      <c r="I299" s="465"/>
      <c r="J299" s="465"/>
      <c r="K299" s="465"/>
      <c r="L299" s="465"/>
      <c r="M299" s="465"/>
      <c r="N299" s="465"/>
      <c r="O299" s="465"/>
      <c r="P299" s="465"/>
      <c r="Q299" s="465"/>
      <c r="R299" s="465"/>
      <c r="S299" s="465"/>
    </row>
    <row r="300" spans="2:19" x14ac:dyDescent="0.45">
      <c r="B300" s="465"/>
      <c r="C300" s="464" t="s">
        <v>1518</v>
      </c>
      <c r="D300" s="465"/>
      <c r="E300" s="465"/>
      <c r="F300" s="465"/>
      <c r="G300" s="465"/>
      <c r="H300" s="465"/>
      <c r="I300" s="465"/>
      <c r="J300" s="465"/>
      <c r="K300" s="465"/>
      <c r="L300" s="465"/>
      <c r="M300" s="465"/>
      <c r="N300" s="465"/>
      <c r="O300" s="465"/>
      <c r="P300" s="465"/>
      <c r="Q300" s="465"/>
      <c r="R300" s="465"/>
      <c r="S300" s="465"/>
    </row>
    <row r="301" spans="2:19" x14ac:dyDescent="0.45">
      <c r="B301" s="465"/>
      <c r="C301" s="464" t="s">
        <v>1519</v>
      </c>
      <c r="D301" s="465"/>
      <c r="E301" s="465"/>
      <c r="F301" s="465"/>
      <c r="G301" s="465"/>
      <c r="H301" s="465"/>
      <c r="I301" s="465"/>
      <c r="J301" s="465"/>
      <c r="K301" s="465"/>
      <c r="L301" s="465"/>
      <c r="M301" s="465"/>
      <c r="N301" s="465"/>
      <c r="O301" s="465"/>
      <c r="P301" s="465"/>
      <c r="Q301" s="465"/>
      <c r="R301" s="465"/>
      <c r="S301" s="465"/>
    </row>
    <row r="302" spans="2:19" x14ac:dyDescent="0.45">
      <c r="B302" s="465"/>
      <c r="C302" s="464" t="s">
        <v>1520</v>
      </c>
      <c r="D302" s="465"/>
      <c r="E302" s="465"/>
      <c r="F302" s="465"/>
      <c r="G302" s="465"/>
      <c r="H302" s="465"/>
      <c r="I302" s="465"/>
      <c r="J302" s="465"/>
      <c r="K302" s="465"/>
      <c r="L302" s="465"/>
      <c r="M302" s="465"/>
      <c r="N302" s="465"/>
      <c r="O302" s="465"/>
      <c r="P302" s="465"/>
      <c r="Q302" s="465"/>
      <c r="R302" s="465"/>
      <c r="S302" s="465"/>
    </row>
    <row r="303" spans="2:19" x14ac:dyDescent="0.45">
      <c r="B303" s="465"/>
      <c r="C303" s="464" t="s">
        <v>1521</v>
      </c>
      <c r="D303" s="465"/>
      <c r="E303" s="465"/>
      <c r="F303" s="465"/>
      <c r="G303" s="465"/>
      <c r="H303" s="465"/>
      <c r="I303" s="465"/>
      <c r="J303" s="465"/>
      <c r="K303" s="465"/>
      <c r="L303" s="465"/>
      <c r="M303" s="465"/>
      <c r="N303" s="465"/>
      <c r="O303" s="465"/>
      <c r="P303" s="465"/>
      <c r="Q303" s="465"/>
      <c r="R303" s="465"/>
      <c r="S303" s="465"/>
    </row>
    <row r="304" spans="2:19" x14ac:dyDescent="0.45">
      <c r="B304" s="465"/>
      <c r="C304" s="467" t="s">
        <v>1522</v>
      </c>
      <c r="D304" s="465"/>
      <c r="E304" s="465"/>
      <c r="F304" s="465"/>
      <c r="G304" s="465"/>
      <c r="H304" s="465"/>
      <c r="I304" s="465"/>
      <c r="J304" s="465"/>
      <c r="K304" s="465"/>
      <c r="L304" s="465"/>
      <c r="M304" s="465"/>
      <c r="N304" s="465"/>
      <c r="O304" s="465"/>
      <c r="P304" s="465"/>
      <c r="Q304" s="465"/>
      <c r="R304" s="465"/>
      <c r="S304" s="465"/>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1F5B-F211-4EF4-9D61-13AFDAB8512D}">
  <sheetPr>
    <tabColor theme="8" tint="0.79998168889431442"/>
    <pageSetUpPr autoPageBreaks="0"/>
  </sheetPr>
  <dimension ref="A1:S89"/>
  <sheetViews>
    <sheetView workbookViewId="0">
      <selection activeCell="A16" sqref="A16:J16"/>
    </sheetView>
  </sheetViews>
  <sheetFormatPr defaultColWidth="9.19921875" defaultRowHeight="13.15" outlineLevelRow="1" x14ac:dyDescent="0.4"/>
  <cols>
    <col min="1" max="1" width="4" style="313" bestFit="1" customWidth="1"/>
    <col min="2" max="2" width="34.46484375" style="313" customWidth="1"/>
    <col min="3" max="3" width="21.73046875" style="313" customWidth="1"/>
    <col min="4" max="4" width="11.46484375" style="313" customWidth="1"/>
    <col min="5" max="6" width="11.19921875" style="313" customWidth="1"/>
    <col min="7" max="7" width="16.796875" style="313" customWidth="1"/>
    <col min="8" max="8" width="62.265625" style="313" customWidth="1"/>
    <col min="9" max="9" width="14.73046875" style="313" customWidth="1"/>
    <col min="10" max="13" width="15.796875" style="313" customWidth="1"/>
    <col min="14" max="14" width="31.19921875" style="313" customWidth="1"/>
    <col min="15" max="17" width="21.53125" style="313" customWidth="1"/>
    <col min="18" max="18" width="8.53125" style="313" customWidth="1"/>
    <col min="19" max="19" width="6.73046875" style="313" customWidth="1"/>
    <col min="20" max="16384" width="9.19921875" style="313"/>
  </cols>
  <sheetData>
    <row r="1" spans="1:18" ht="15" customHeight="1" x14ac:dyDescent="0.4">
      <c r="A1" s="572"/>
      <c r="B1" s="572"/>
      <c r="C1" s="572"/>
    </row>
    <row r="2" spans="1:18" ht="21.75" customHeight="1" x14ac:dyDescent="0.4">
      <c r="A2" s="314" t="s">
        <v>477</v>
      </c>
      <c r="B2" s="314"/>
      <c r="C2" s="314">
        <f>'Situatii finan.-prescurtate'!C2:E2</f>
        <v>0</v>
      </c>
    </row>
    <row r="3" spans="1:18" ht="21.75" customHeight="1" x14ac:dyDescent="0.4">
      <c r="A3" s="314"/>
      <c r="B3" s="170" t="s">
        <v>698</v>
      </c>
      <c r="C3" s="314" t="s">
        <v>1704</v>
      </c>
    </row>
    <row r="4" spans="1:18" ht="27" x14ac:dyDescent="0.4">
      <c r="A4" s="314"/>
      <c r="B4" s="170" t="s">
        <v>699</v>
      </c>
      <c r="C4" s="314" t="s">
        <v>700</v>
      </c>
    </row>
    <row r="5" spans="1:18" ht="13.5" customHeight="1" x14ac:dyDescent="0.4">
      <c r="A5" s="573"/>
      <c r="B5" s="573"/>
      <c r="C5" s="573"/>
    </row>
    <row r="6" spans="1:18" ht="38.25" x14ac:dyDescent="0.4">
      <c r="A6" s="315" t="s">
        <v>47</v>
      </c>
      <c r="B6" s="315" t="s">
        <v>20</v>
      </c>
      <c r="C6" s="315" t="s">
        <v>478</v>
      </c>
      <c r="D6" s="316">
        <f>'Situatii finan.-prescurtate'!D5</f>
        <v>2024</v>
      </c>
      <c r="E6" s="316">
        <f>'Situatii finan.-prescurtate'!E5</f>
        <v>2025</v>
      </c>
      <c r="F6" s="316" t="str">
        <f>'Situatii finan.-prescurtate'!F5</f>
        <v>2026
primele XX luni</v>
      </c>
      <c r="G6" s="316" t="s">
        <v>479</v>
      </c>
      <c r="H6" s="317" t="s">
        <v>480</v>
      </c>
      <c r="I6" s="317" t="s">
        <v>661</v>
      </c>
      <c r="J6" s="317" t="s">
        <v>658</v>
      </c>
      <c r="K6" s="317" t="s">
        <v>659</v>
      </c>
      <c r="L6" s="317" t="s">
        <v>660</v>
      </c>
      <c r="M6" s="317" t="s">
        <v>683</v>
      </c>
      <c r="N6" s="317" t="s">
        <v>682</v>
      </c>
      <c r="O6" s="317" t="s">
        <v>686</v>
      </c>
      <c r="P6" s="317" t="s">
        <v>687</v>
      </c>
      <c r="Q6" s="317" t="s">
        <v>688</v>
      </c>
    </row>
    <row r="7" spans="1:18" ht="15.75" customHeight="1" x14ac:dyDescent="0.4">
      <c r="A7" s="318"/>
      <c r="B7" s="318"/>
      <c r="C7" s="318"/>
      <c r="D7" s="319"/>
      <c r="E7" s="319"/>
      <c r="F7" s="319"/>
      <c r="G7" s="319"/>
      <c r="H7" s="320"/>
      <c r="I7" s="320"/>
      <c r="J7" s="320"/>
      <c r="K7" s="320"/>
      <c r="L7" s="320"/>
      <c r="M7" s="320"/>
      <c r="N7" s="320"/>
      <c r="O7" s="320"/>
      <c r="P7" s="320"/>
      <c r="Q7" s="320"/>
    </row>
    <row r="8" spans="1:18" ht="16.5" customHeight="1" x14ac:dyDescent="0.4">
      <c r="A8" s="321" t="s">
        <v>481</v>
      </c>
      <c r="B8" s="315"/>
      <c r="C8" s="315"/>
      <c r="D8" s="322"/>
      <c r="E8" s="322"/>
      <c r="F8" s="322"/>
      <c r="G8" s="322"/>
      <c r="H8" s="317"/>
      <c r="I8" s="317"/>
      <c r="J8" s="317"/>
      <c r="K8" s="317"/>
      <c r="L8" s="317"/>
      <c r="M8" s="317"/>
      <c r="N8" s="317"/>
      <c r="O8" s="317"/>
      <c r="P8" s="317"/>
      <c r="Q8" s="317"/>
    </row>
    <row r="9" spans="1:18" s="328" customFormat="1" ht="26.25" outlineLevel="1" x14ac:dyDescent="0.45">
      <c r="A9" s="323">
        <v>1</v>
      </c>
      <c r="B9" s="453" t="s">
        <v>482</v>
      </c>
      <c r="C9" s="325" t="s">
        <v>483</v>
      </c>
      <c r="D9" s="326" t="e">
        <f>'Situatii finan.-prescurtate'!D11/'Situatii finan.-prescurtate'!D18</f>
        <v>#DIV/0!</v>
      </c>
      <c r="E9" s="326" t="e">
        <f>'Situatii finan.-prescurtate'!E11/'Situatii finan.-prescurtate'!E18</f>
        <v>#DIV/0!</v>
      </c>
      <c r="F9" s="326" t="e">
        <f>'Situatii finan.-prescurtate'!F11/'Situatii finan.-prescurtate'!F18</f>
        <v>#DIV/0!</v>
      </c>
      <c r="G9" s="327"/>
      <c r="H9" s="324" t="s">
        <v>484</v>
      </c>
      <c r="I9" s="324"/>
      <c r="J9" s="324"/>
      <c r="K9" s="324"/>
      <c r="L9" s="324"/>
      <c r="M9" s="324"/>
      <c r="N9" s="324"/>
      <c r="O9" s="324"/>
      <c r="P9" s="324"/>
      <c r="Q9" s="324"/>
    </row>
    <row r="10" spans="1:18" s="328" customFormat="1" ht="26.25" outlineLevel="1" x14ac:dyDescent="0.45">
      <c r="A10" s="323">
        <v>2</v>
      </c>
      <c r="B10" s="324" t="s">
        <v>485</v>
      </c>
      <c r="C10" s="325" t="s">
        <v>486</v>
      </c>
      <c r="D10" s="326" t="e">
        <f>'Situatii finan.-prescurtate'!D17/'Situatii finan.-prescurtate'!D18</f>
        <v>#DIV/0!</v>
      </c>
      <c r="E10" s="326" t="e">
        <f>'Situatii finan.-prescurtate'!E17/'Situatii finan.-prescurtate'!E18</f>
        <v>#DIV/0!</v>
      </c>
      <c r="F10" s="326" t="e">
        <f>'Situatii finan.-prescurtate'!F17/'Situatii finan.-prescurtate'!F18</f>
        <v>#DIV/0!</v>
      </c>
      <c r="G10" s="327"/>
      <c r="H10" s="324" t="s">
        <v>487</v>
      </c>
      <c r="I10" s="324"/>
      <c r="J10" s="324"/>
      <c r="K10" s="324"/>
      <c r="L10" s="324"/>
      <c r="M10" s="324"/>
      <c r="N10" s="324"/>
      <c r="O10" s="324"/>
      <c r="P10" s="324"/>
      <c r="Q10" s="324"/>
    </row>
    <row r="11" spans="1:18" s="328" customFormat="1" ht="39.4" outlineLevel="1" x14ac:dyDescent="0.45">
      <c r="A11" s="323">
        <v>3</v>
      </c>
      <c r="B11" s="453" t="s">
        <v>488</v>
      </c>
      <c r="C11" s="325" t="s">
        <v>489</v>
      </c>
      <c r="D11" s="326" t="e">
        <f>'Situatii finan.-prescurtate'!D14/'Situatii finan.-prescurtate'!D18</f>
        <v>#DIV/0!</v>
      </c>
      <c r="E11" s="326" t="e">
        <f>'Situatii finan.-prescurtate'!E14/'Situatii finan.-prescurtate'!E18</f>
        <v>#DIV/0!</v>
      </c>
      <c r="F11" s="326" t="e">
        <f>'Situatii finan.-prescurtate'!F14/'Situatii finan.-prescurtate'!F18</f>
        <v>#DIV/0!</v>
      </c>
      <c r="G11" s="327"/>
      <c r="H11" s="324" t="s">
        <v>490</v>
      </c>
      <c r="I11" s="324"/>
      <c r="J11" s="324"/>
      <c r="K11" s="324"/>
      <c r="L11" s="324"/>
      <c r="M11" s="324"/>
      <c r="N11" s="324"/>
      <c r="O11" s="324"/>
      <c r="P11" s="324"/>
      <c r="Q11" s="324"/>
    </row>
    <row r="12" spans="1:18" s="328" customFormat="1" ht="39.4" outlineLevel="1" x14ac:dyDescent="0.45">
      <c r="A12" s="323">
        <v>4</v>
      </c>
      <c r="B12" s="453" t="s">
        <v>491</v>
      </c>
      <c r="C12" s="325" t="s">
        <v>492</v>
      </c>
      <c r="D12" s="326" t="e">
        <f>'Situatii finan.-prescurtate'!D16/'Situatii finan.-prescurtate'!D18</f>
        <v>#DIV/0!</v>
      </c>
      <c r="E12" s="326" t="e">
        <f>'Situatii finan.-prescurtate'!E16/'Situatii finan.-prescurtate'!E18</f>
        <v>#DIV/0!</v>
      </c>
      <c r="F12" s="326" t="e">
        <f>'Situatii finan.-prescurtate'!F16/'Situatii finan.-prescurtate'!F18</f>
        <v>#DIV/0!</v>
      </c>
      <c r="G12" s="327"/>
      <c r="H12" s="324" t="s">
        <v>493</v>
      </c>
      <c r="I12" s="324"/>
      <c r="J12" s="324"/>
      <c r="K12" s="324"/>
      <c r="L12" s="324"/>
      <c r="M12" s="324"/>
      <c r="N12" s="324"/>
      <c r="O12" s="324"/>
      <c r="P12" s="324"/>
      <c r="Q12" s="324"/>
    </row>
    <row r="13" spans="1:18" s="328" customFormat="1" outlineLevel="1" x14ac:dyDescent="0.45">
      <c r="A13" s="323">
        <v>5</v>
      </c>
      <c r="B13" s="453" t="s">
        <v>494</v>
      </c>
      <c r="C13" s="325" t="s">
        <v>495</v>
      </c>
      <c r="D13" s="326" t="e">
        <f>'Situatii finan.-prescurtate'!D13/'Situatii finan.-prescurtate'!D18</f>
        <v>#DIV/0!</v>
      </c>
      <c r="E13" s="326" t="e">
        <f>'Situatii finan.-prescurtate'!E13/'Situatii finan.-prescurtate'!E18</f>
        <v>#DIV/0!</v>
      </c>
      <c r="F13" s="326" t="e">
        <f>'Situatii finan.-prescurtate'!F13/'Situatii finan.-prescurtate'!F18</f>
        <v>#DIV/0!</v>
      </c>
      <c r="G13" s="327"/>
      <c r="H13" s="324" t="s">
        <v>496</v>
      </c>
      <c r="I13" s="324"/>
      <c r="J13" s="324"/>
      <c r="K13" s="324"/>
      <c r="L13" s="324"/>
      <c r="M13" s="324"/>
      <c r="N13" s="324"/>
      <c r="O13" s="324"/>
      <c r="P13" s="324"/>
      <c r="Q13" s="324"/>
    </row>
    <row r="14" spans="1:18" s="328" customFormat="1" ht="65.25" outlineLevel="1" x14ac:dyDescent="0.45">
      <c r="A14" s="323">
        <v>6</v>
      </c>
      <c r="B14" s="324" t="s">
        <v>497</v>
      </c>
      <c r="C14" s="325" t="s">
        <v>498</v>
      </c>
      <c r="D14" s="329" t="e">
        <f>'Situatii finan.-prescurtate'!D26/'Situatii finan.-prescurtate'!D31</f>
        <v>#DIV/0!</v>
      </c>
      <c r="E14" s="329" t="e">
        <f>'Situatii finan.-prescurtate'!E26/'Situatii finan.-prescurtate'!E31</f>
        <v>#DIV/0!</v>
      </c>
      <c r="F14" s="329" t="e">
        <f>'Situatii finan.-prescurtate'!F26/'Situatii finan.-prescurtate'!F31</f>
        <v>#DIV/0!</v>
      </c>
      <c r="G14" s="330" t="s">
        <v>499</v>
      </c>
      <c r="H14" s="324" t="s">
        <v>500</v>
      </c>
      <c r="I14" s="453"/>
      <c r="J14" s="453"/>
      <c r="K14" s="453"/>
      <c r="L14" s="453"/>
      <c r="M14" s="324"/>
      <c r="N14" s="342"/>
      <c r="O14" s="454"/>
      <c r="P14" s="454"/>
      <c r="Q14" s="454"/>
    </row>
    <row r="15" spans="1:18" s="328" customFormat="1" ht="52.15" outlineLevel="1" x14ac:dyDescent="0.45">
      <c r="A15" s="323">
        <v>7</v>
      </c>
      <c r="B15" s="324" t="s">
        <v>501</v>
      </c>
      <c r="C15" s="325" t="s">
        <v>502</v>
      </c>
      <c r="D15" s="329" t="e">
        <f>'Situatii finan.-prescurtate'!D29/'Situatii finan.-prescurtate'!D31</f>
        <v>#DIV/0!</v>
      </c>
      <c r="E15" s="329" t="e">
        <f>'Situatii finan.-prescurtate'!E29/'Situatii finan.-prescurtate'!E31</f>
        <v>#DIV/0!</v>
      </c>
      <c r="F15" s="329" t="e">
        <f>'Situatii finan.-prescurtate'!F29/'Situatii finan.-prescurtate'!F31</f>
        <v>#DIV/0!</v>
      </c>
      <c r="G15" s="330" t="s">
        <v>503</v>
      </c>
      <c r="H15" s="324" t="s">
        <v>504</v>
      </c>
      <c r="I15" s="324"/>
      <c r="J15" s="324"/>
      <c r="K15" s="324"/>
      <c r="L15" s="324"/>
      <c r="M15" s="324"/>
      <c r="N15" s="324"/>
      <c r="O15" s="324"/>
      <c r="P15" s="324"/>
      <c r="Q15" s="324"/>
      <c r="R15" s="331">
        <v>0.5</v>
      </c>
    </row>
    <row r="16" spans="1:18" s="328" customFormat="1" ht="65.650000000000006" outlineLevel="1" x14ac:dyDescent="0.45">
      <c r="A16" s="323">
        <v>8</v>
      </c>
      <c r="B16" s="324" t="s">
        <v>505</v>
      </c>
      <c r="C16" s="325" t="s">
        <v>506</v>
      </c>
      <c r="D16" s="326" t="e">
        <f>'Situatii finan.-prescurtate'!D28/'Situatii finan.-prescurtate'!D29</f>
        <v>#DIV/0!</v>
      </c>
      <c r="E16" s="326" t="e">
        <f>'Situatii finan.-prescurtate'!E28/'Situatii finan.-prescurtate'!E29</f>
        <v>#DIV/0!</v>
      </c>
      <c r="F16" s="326" t="e">
        <f>'Situatii finan.-prescurtate'!F28/'Situatii finan.-prescurtate'!F29</f>
        <v>#DIV/0!</v>
      </c>
      <c r="G16" s="327"/>
      <c r="H16" s="324" t="s">
        <v>507</v>
      </c>
      <c r="I16" s="324"/>
      <c r="J16" s="324"/>
      <c r="K16" s="324"/>
      <c r="L16" s="324"/>
      <c r="M16" s="324"/>
      <c r="N16" s="324"/>
      <c r="O16" s="324"/>
      <c r="P16" s="324"/>
      <c r="Q16" s="324"/>
    </row>
    <row r="17" spans="1:17" ht="21" customHeight="1" x14ac:dyDescent="0.4">
      <c r="A17" s="321" t="s">
        <v>508</v>
      </c>
      <c r="B17" s="315"/>
      <c r="C17" s="315"/>
      <c r="D17" s="332"/>
      <c r="E17" s="332"/>
      <c r="F17" s="332"/>
      <c r="G17" s="333"/>
      <c r="H17" s="317"/>
      <c r="I17" s="317"/>
      <c r="J17" s="317"/>
      <c r="K17" s="317"/>
      <c r="L17" s="317"/>
      <c r="M17" s="317"/>
      <c r="N17" s="317"/>
      <c r="O17" s="317"/>
      <c r="P17" s="317"/>
      <c r="Q17" s="317"/>
    </row>
    <row r="18" spans="1:17" s="328" customFormat="1" ht="39" outlineLevel="1" x14ac:dyDescent="0.45">
      <c r="A18" s="323">
        <v>9</v>
      </c>
      <c r="B18" s="324" t="s">
        <v>509</v>
      </c>
      <c r="C18" s="325" t="s">
        <v>510</v>
      </c>
      <c r="D18" s="329" t="e">
        <f>'Situatii finan.-prescurtate'!D18/'Situatii finan.-prescurtate'!D29</f>
        <v>#DIV/0!</v>
      </c>
      <c r="E18" s="329" t="e">
        <f>'Situatii finan.-prescurtate'!E18/'Situatii finan.-prescurtate'!E29</f>
        <v>#DIV/0!</v>
      </c>
      <c r="F18" s="329" t="e">
        <f>'Situatii finan.-prescurtate'!F18/'Situatii finan.-prescurtate'!F29</f>
        <v>#DIV/0!</v>
      </c>
      <c r="G18" s="330" t="s">
        <v>511</v>
      </c>
      <c r="H18" s="324" t="s">
        <v>512</v>
      </c>
      <c r="I18" s="324"/>
      <c r="J18" s="453"/>
      <c r="K18" s="453"/>
      <c r="L18" s="453"/>
      <c r="M18" s="324"/>
      <c r="N18" s="342"/>
      <c r="O18" s="454"/>
      <c r="P18" s="454"/>
      <c r="Q18" s="454"/>
    </row>
    <row r="19" spans="1:17" s="328" customFormat="1" ht="44.25" customHeight="1" outlineLevel="1" x14ac:dyDescent="0.45">
      <c r="A19" s="323">
        <v>10</v>
      </c>
      <c r="B19" s="324" t="s">
        <v>513</v>
      </c>
      <c r="C19" s="325" t="s">
        <v>514</v>
      </c>
      <c r="D19" s="329" t="e">
        <f>'Situatii finan.-prescurtate'!D29/'Situatii finan.-prescurtate'!D18</f>
        <v>#DIV/0!</v>
      </c>
      <c r="E19" s="329" t="e">
        <f>'Situatii finan.-prescurtate'!E29/'Situatii finan.-prescurtate'!E18</f>
        <v>#DIV/0!</v>
      </c>
      <c r="F19" s="329" t="e">
        <f>'Situatii finan.-prescurtate'!F29/'Situatii finan.-prescurtate'!F18</f>
        <v>#DIV/0!</v>
      </c>
      <c r="G19" s="330" t="s">
        <v>503</v>
      </c>
      <c r="H19" s="324" t="s">
        <v>515</v>
      </c>
      <c r="I19" s="453"/>
      <c r="J19" s="453"/>
      <c r="K19" s="453"/>
      <c r="L19" s="453"/>
      <c r="M19" s="324"/>
      <c r="N19" s="342"/>
      <c r="O19" s="454"/>
      <c r="P19" s="454"/>
      <c r="Q19" s="454"/>
    </row>
    <row r="20" spans="1:17" s="328" customFormat="1" ht="52.5" outlineLevel="1" x14ac:dyDescent="0.45">
      <c r="A20" s="323">
        <v>11</v>
      </c>
      <c r="B20" s="324" t="s">
        <v>516</v>
      </c>
      <c r="C20" s="325" t="s">
        <v>517</v>
      </c>
      <c r="D20" s="329" t="e">
        <f>'Situatii finan.-prescurtate'!D29/'Situatii finan.-prescurtate'!D26</f>
        <v>#DIV/0!</v>
      </c>
      <c r="E20" s="329" t="e">
        <f>'Situatii finan.-prescurtate'!E29/'Situatii finan.-prescurtate'!E26</f>
        <v>#DIV/0!</v>
      </c>
      <c r="F20" s="329" t="e">
        <f>'Situatii finan.-prescurtate'!F29/'Situatii finan.-prescurtate'!F26</f>
        <v>#DIV/0!</v>
      </c>
      <c r="G20" s="330" t="s">
        <v>518</v>
      </c>
      <c r="H20" s="324" t="s">
        <v>519</v>
      </c>
      <c r="I20" s="324"/>
      <c r="J20" s="453"/>
      <c r="K20" s="453"/>
      <c r="L20" s="453"/>
      <c r="M20" s="324"/>
      <c r="N20" s="342"/>
      <c r="O20" s="342"/>
      <c r="P20" s="342"/>
      <c r="Q20" s="342"/>
    </row>
    <row r="21" spans="1:17" s="328" customFormat="1" ht="52.5" outlineLevel="1" x14ac:dyDescent="0.45">
      <c r="A21" s="323">
        <v>12</v>
      </c>
      <c r="B21" s="324" t="s">
        <v>520</v>
      </c>
      <c r="C21" s="325" t="s">
        <v>521</v>
      </c>
      <c r="D21" s="455"/>
      <c r="E21" s="455"/>
      <c r="F21" s="455"/>
      <c r="G21" s="330" t="s">
        <v>522</v>
      </c>
      <c r="H21" s="324" t="s">
        <v>523</v>
      </c>
      <c r="I21" s="324"/>
      <c r="J21" s="453"/>
      <c r="K21" s="453"/>
      <c r="L21" s="453"/>
      <c r="M21" s="324"/>
      <c r="N21" s="342"/>
      <c r="O21" s="454"/>
      <c r="P21" s="454"/>
      <c r="Q21" s="454"/>
    </row>
    <row r="22" spans="1:17" s="328" customFormat="1" ht="40.5" customHeight="1" outlineLevel="1" x14ac:dyDescent="0.45">
      <c r="A22" s="323">
        <v>13</v>
      </c>
      <c r="B22" s="324" t="s">
        <v>524</v>
      </c>
      <c r="C22" s="325" t="s">
        <v>525</v>
      </c>
      <c r="D22" s="326" t="e">
        <f>'Situatii finan.-prescurtate'!D17/'Situatii finan.-prescurtate'!D28</f>
        <v>#DIV/0!</v>
      </c>
      <c r="E22" s="326" t="e">
        <f>'Situatii finan.-prescurtate'!E17/'Situatii finan.-prescurtate'!E28</f>
        <v>#DIV/0!</v>
      </c>
      <c r="F22" s="326" t="e">
        <f>'Situatii finan.-prescurtate'!F17/'Situatii finan.-prescurtate'!F28</f>
        <v>#DIV/0!</v>
      </c>
      <c r="G22" s="330" t="s">
        <v>526</v>
      </c>
      <c r="H22" s="324" t="s">
        <v>527</v>
      </c>
      <c r="I22" s="324"/>
      <c r="J22" s="453"/>
      <c r="K22" s="453"/>
      <c r="L22" s="453"/>
      <c r="M22" s="324"/>
      <c r="N22" s="342"/>
      <c r="O22" s="454"/>
      <c r="P22" s="454"/>
      <c r="Q22" s="454"/>
    </row>
    <row r="23" spans="1:17" ht="39.4" outlineLevel="1" x14ac:dyDescent="0.4">
      <c r="A23" s="323">
        <v>14</v>
      </c>
      <c r="B23" s="324" t="s">
        <v>528</v>
      </c>
      <c r="C23" s="325" t="s">
        <v>529</v>
      </c>
      <c r="D23" s="326" t="e">
        <f>('Situatii finan.-prescurtate'!D17-'Situatii finan.-prescurtate'!D13)/'Situatii finan.-prescurtate'!D28</f>
        <v>#DIV/0!</v>
      </c>
      <c r="E23" s="326" t="e">
        <f>('Situatii finan.-prescurtate'!E17-'Situatii finan.-prescurtate'!E13)/'Situatii finan.-prescurtate'!E28</f>
        <v>#DIV/0!</v>
      </c>
      <c r="F23" s="326" t="e">
        <f>('Situatii finan.-prescurtate'!F17-'Situatii finan.-prescurtate'!F13)/'Situatii finan.-prescurtate'!F28</f>
        <v>#DIV/0!</v>
      </c>
      <c r="G23" s="327" t="s">
        <v>530</v>
      </c>
      <c r="H23" s="324" t="s">
        <v>531</v>
      </c>
      <c r="I23" s="324"/>
      <c r="J23" s="453"/>
      <c r="K23" s="453"/>
      <c r="L23" s="453"/>
      <c r="M23" s="324"/>
      <c r="N23" s="342"/>
      <c r="O23" s="454"/>
      <c r="P23" s="454"/>
      <c r="Q23" s="454"/>
    </row>
    <row r="24" spans="1:17" ht="39.4" outlineLevel="1" x14ac:dyDescent="0.4">
      <c r="A24" s="323">
        <v>15</v>
      </c>
      <c r="B24" s="324" t="s">
        <v>532</v>
      </c>
      <c r="C24" s="325" t="s">
        <v>533</v>
      </c>
      <c r="D24" s="334" t="e">
        <f>'Situatii finan.-prescurtate'!D16/'Situatii finan.-prescurtate'!D28</f>
        <v>#DIV/0!</v>
      </c>
      <c r="E24" s="334" t="e">
        <f>'Situatii finan.-prescurtate'!E16/'Situatii finan.-prescurtate'!E28</f>
        <v>#DIV/0!</v>
      </c>
      <c r="F24" s="334" t="e">
        <f>'Situatii finan.-prescurtate'!F16/'Situatii finan.-prescurtate'!F28</f>
        <v>#DIV/0!</v>
      </c>
      <c r="G24" s="335" t="s">
        <v>534</v>
      </c>
      <c r="H24" s="336" t="s">
        <v>535</v>
      </c>
      <c r="I24" s="336"/>
      <c r="J24" s="336"/>
      <c r="K24" s="336"/>
      <c r="L24" s="336"/>
      <c r="M24" s="336"/>
      <c r="N24" s="336"/>
      <c r="O24" s="336"/>
      <c r="P24" s="336"/>
      <c r="Q24" s="336"/>
    </row>
    <row r="25" spans="1:17" s="328" customFormat="1" ht="48.75" customHeight="1" outlineLevel="1" x14ac:dyDescent="0.45">
      <c r="A25" s="323">
        <v>16</v>
      </c>
      <c r="B25" s="324" t="s">
        <v>536</v>
      </c>
      <c r="C25" s="325" t="s">
        <v>537</v>
      </c>
      <c r="D25" s="329"/>
      <c r="E25" s="329"/>
      <c r="F25" s="329"/>
      <c r="G25" s="330" t="s">
        <v>538</v>
      </c>
      <c r="H25" s="324" t="s">
        <v>539</v>
      </c>
      <c r="I25" s="324"/>
      <c r="J25" s="324"/>
      <c r="K25" s="324"/>
      <c r="L25" s="324"/>
      <c r="M25" s="324"/>
      <c r="N25" s="324"/>
      <c r="O25" s="324"/>
      <c r="P25" s="324"/>
      <c r="Q25" s="324"/>
    </row>
    <row r="26" spans="1:17" s="328" customFormat="1" ht="75.75" customHeight="1" outlineLevel="1" x14ac:dyDescent="0.45">
      <c r="A26" s="323">
        <v>17</v>
      </c>
      <c r="B26" s="324" t="s">
        <v>540</v>
      </c>
      <c r="C26" s="325" t="s">
        <v>541</v>
      </c>
      <c r="D26" s="337">
        <f>'Situatii finan.-prescurtate'!D17-'Situatii finan.-prescurtate'!D28</f>
        <v>0</v>
      </c>
      <c r="E26" s="337">
        <f>'Situatii finan.-prescurtate'!E17-'Situatii finan.-prescurtate'!E28</f>
        <v>0</v>
      </c>
      <c r="F26" s="337">
        <f>'Situatii finan.-prescurtate'!F17-'Situatii finan.-prescurtate'!F28</f>
        <v>0</v>
      </c>
      <c r="G26" s="338" t="s">
        <v>542</v>
      </c>
      <c r="H26" s="324" t="s">
        <v>543</v>
      </c>
      <c r="I26" s="324"/>
      <c r="J26" s="324"/>
      <c r="K26" s="324"/>
      <c r="L26" s="324"/>
      <c r="M26" s="324"/>
      <c r="N26" s="324"/>
      <c r="O26" s="324"/>
      <c r="P26" s="324"/>
      <c r="Q26" s="324"/>
    </row>
    <row r="27" spans="1:17" s="328" customFormat="1" ht="19.5" customHeight="1" outlineLevel="1" x14ac:dyDescent="0.45">
      <c r="A27" s="323">
        <v>18</v>
      </c>
      <c r="B27" s="324" t="s">
        <v>544</v>
      </c>
      <c r="C27" s="325"/>
      <c r="D27" s="337"/>
      <c r="E27" s="337"/>
      <c r="F27" s="337"/>
      <c r="G27" s="338"/>
      <c r="H27" s="324"/>
      <c r="I27" s="324"/>
      <c r="J27" s="324"/>
      <c r="K27" s="324"/>
      <c r="L27" s="324"/>
      <c r="M27" s="324"/>
      <c r="N27" s="324"/>
      <c r="O27" s="324"/>
      <c r="P27" s="324"/>
      <c r="Q27" s="324"/>
    </row>
    <row r="28" spans="1:17" s="328" customFormat="1" ht="18" customHeight="1" outlineLevel="1" x14ac:dyDescent="0.45">
      <c r="A28" s="323">
        <v>19</v>
      </c>
      <c r="B28" s="324" t="s">
        <v>545</v>
      </c>
      <c r="C28" s="325"/>
      <c r="D28" s="337"/>
      <c r="E28" s="337"/>
      <c r="F28" s="337"/>
      <c r="G28" s="338"/>
      <c r="H28" s="324"/>
      <c r="I28" s="324"/>
      <c r="J28" s="324"/>
      <c r="K28" s="324"/>
      <c r="L28" s="324"/>
      <c r="M28" s="324"/>
      <c r="N28" s="324"/>
      <c r="O28" s="324"/>
      <c r="P28" s="324"/>
      <c r="Q28" s="324"/>
    </row>
    <row r="29" spans="1:17" s="328" customFormat="1" ht="15" customHeight="1" outlineLevel="1" x14ac:dyDescent="0.45">
      <c r="A29" s="323">
        <v>20</v>
      </c>
      <c r="B29" s="324" t="s">
        <v>546</v>
      </c>
      <c r="C29" s="325"/>
      <c r="D29" s="337"/>
      <c r="E29" s="337"/>
      <c r="F29" s="337"/>
      <c r="G29" s="338"/>
      <c r="H29" s="324"/>
      <c r="I29" s="324"/>
      <c r="J29" s="324"/>
      <c r="K29" s="324"/>
      <c r="L29" s="324"/>
      <c r="M29" s="324"/>
      <c r="N29" s="324"/>
      <c r="O29" s="324"/>
      <c r="P29" s="324"/>
      <c r="Q29" s="324"/>
    </row>
    <row r="30" spans="1:17" s="328" customFormat="1" ht="19.5" customHeight="1" outlineLevel="1" x14ac:dyDescent="0.45">
      <c r="A30" s="323">
        <v>21</v>
      </c>
      <c r="B30" s="324" t="s">
        <v>547</v>
      </c>
      <c r="C30" s="325"/>
      <c r="D30" s="337"/>
      <c r="E30" s="337"/>
      <c r="F30" s="337"/>
      <c r="G30" s="338"/>
      <c r="H30" s="324"/>
      <c r="I30" s="324"/>
      <c r="J30" s="324"/>
      <c r="K30" s="324"/>
      <c r="L30" s="324"/>
      <c r="M30" s="324"/>
      <c r="N30" s="324"/>
      <c r="O30" s="324"/>
      <c r="P30" s="324"/>
      <c r="Q30" s="324"/>
    </row>
    <row r="31" spans="1:17" ht="21" customHeight="1" x14ac:dyDescent="0.4">
      <c r="A31" s="321" t="s">
        <v>548</v>
      </c>
      <c r="B31" s="315"/>
      <c r="C31" s="315"/>
      <c r="D31" s="339"/>
      <c r="E31" s="339"/>
      <c r="F31" s="339"/>
      <c r="G31" s="322"/>
      <c r="H31" s="317"/>
      <c r="I31" s="317"/>
      <c r="J31" s="317"/>
      <c r="K31" s="317"/>
      <c r="L31" s="317"/>
      <c r="M31" s="317"/>
      <c r="N31" s="317"/>
      <c r="O31" s="317"/>
      <c r="P31" s="317"/>
      <c r="Q31" s="317"/>
    </row>
    <row r="32" spans="1:17" s="328" customFormat="1" ht="26.25" outlineLevel="1" x14ac:dyDescent="0.45">
      <c r="A32" s="323">
        <v>22</v>
      </c>
      <c r="B32" s="324" t="s">
        <v>549</v>
      </c>
      <c r="C32" s="325" t="s">
        <v>550</v>
      </c>
      <c r="D32" s="340" t="e">
        <f>'Situatii finan.-prescurtate'!D37/'Situatii finan.-prescurtate'!D14</f>
        <v>#DIV/0!</v>
      </c>
      <c r="E32" s="340" t="e">
        <f>'Situatii finan.-prescurtate'!E37/'Situatii finan.-prescurtate'!E14</f>
        <v>#DIV/0!</v>
      </c>
      <c r="F32" s="340" t="e">
        <f>'Situatii finan.-prescurtate'!F37/'Situatii finan.-prescurtate'!F14</f>
        <v>#DIV/0!</v>
      </c>
      <c r="G32" s="341"/>
      <c r="H32" s="342"/>
      <c r="I32" s="454"/>
      <c r="J32" s="454"/>
      <c r="K32" s="454"/>
      <c r="L32" s="454"/>
      <c r="M32" s="342"/>
      <c r="N32" s="342"/>
      <c r="O32" s="454"/>
      <c r="P32" s="454"/>
      <c r="Q32" s="454"/>
    </row>
    <row r="33" spans="1:19" s="328" customFormat="1" ht="37.5" customHeight="1" outlineLevel="1" x14ac:dyDescent="0.45">
      <c r="A33" s="323">
        <v>23</v>
      </c>
      <c r="B33" s="324" t="s">
        <v>551</v>
      </c>
      <c r="C33" s="325" t="s">
        <v>552</v>
      </c>
      <c r="D33" s="329" t="e">
        <f>'Situatii finan.-prescurtate'!D14*365/'Situatii finan.-prescurtate'!D37</f>
        <v>#DIV/0!</v>
      </c>
      <c r="E33" s="329" t="e">
        <f>'Situatii finan.-prescurtate'!E14*365/'Situatii finan.-prescurtate'!E37</f>
        <v>#DIV/0!</v>
      </c>
      <c r="F33" s="421" t="e">
        <f>'Situatii finan.-prescurtate'!F14*365/'Situatii finan.-prescurtate'!F37</f>
        <v>#DIV/0!</v>
      </c>
      <c r="G33" s="330"/>
      <c r="H33" s="324" t="s">
        <v>553</v>
      </c>
      <c r="I33" s="324"/>
      <c r="J33" s="324"/>
      <c r="K33" s="324"/>
      <c r="L33" s="324"/>
      <c r="M33" s="324"/>
      <c r="N33" s="342"/>
      <c r="O33" s="342"/>
      <c r="P33" s="342"/>
      <c r="Q33" s="342"/>
    </row>
    <row r="34" spans="1:19" s="328" customFormat="1" ht="25.5" customHeight="1" outlineLevel="1" x14ac:dyDescent="0.45">
      <c r="A34" s="323">
        <v>24</v>
      </c>
      <c r="B34" s="324" t="s">
        <v>554</v>
      </c>
      <c r="C34" s="325" t="s">
        <v>555</v>
      </c>
      <c r="D34" s="329" t="e">
        <f>'Situatii finan.-prescurtate'!D37/'Situatii finan.-prescurtate'!D28</f>
        <v>#DIV/0!</v>
      </c>
      <c r="E34" s="329" t="e">
        <f>'Situatii finan.-prescurtate'!E37/'Situatii finan.-prescurtate'!E28</f>
        <v>#DIV/0!</v>
      </c>
      <c r="F34" s="329" t="e">
        <f>'Situatii finan.-prescurtate'!F37/'Situatii finan.-prescurtate'!F28</f>
        <v>#DIV/0!</v>
      </c>
      <c r="G34" s="330"/>
      <c r="H34" s="342"/>
      <c r="I34" s="454"/>
      <c r="J34" s="454"/>
      <c r="K34" s="454"/>
      <c r="L34" s="454"/>
      <c r="M34" s="342"/>
      <c r="N34" s="342"/>
      <c r="O34" s="454"/>
      <c r="P34" s="454"/>
      <c r="Q34" s="454"/>
    </row>
    <row r="35" spans="1:19" s="328" customFormat="1" ht="51" customHeight="1" outlineLevel="1" x14ac:dyDescent="0.45">
      <c r="A35" s="323">
        <v>25</v>
      </c>
      <c r="B35" s="324" t="s">
        <v>556</v>
      </c>
      <c r="C35" s="325" t="s">
        <v>557</v>
      </c>
      <c r="D35" s="343" t="e">
        <f t="shared" ref="D35" si="0">365/D34</f>
        <v>#DIV/0!</v>
      </c>
      <c r="E35" s="343" t="e">
        <f t="shared" ref="E35:F35" si="1">365/E34</f>
        <v>#DIV/0!</v>
      </c>
      <c r="F35" s="422" t="e">
        <f t="shared" si="1"/>
        <v>#DIV/0!</v>
      </c>
      <c r="G35" s="344"/>
      <c r="H35" s="324" t="s">
        <v>558</v>
      </c>
      <c r="I35" s="324"/>
      <c r="J35" s="324"/>
      <c r="K35" s="324"/>
      <c r="L35" s="324"/>
      <c r="M35" s="324"/>
      <c r="N35" s="324"/>
      <c r="O35" s="324"/>
      <c r="P35" s="324"/>
      <c r="Q35" s="324"/>
    </row>
    <row r="36" spans="1:19" ht="21" customHeight="1" x14ac:dyDescent="0.4">
      <c r="A36" s="321" t="s">
        <v>559</v>
      </c>
      <c r="B36" s="315"/>
      <c r="C36" s="315"/>
      <c r="D36" s="339"/>
      <c r="E36" s="339"/>
      <c r="F36" s="339"/>
      <c r="G36" s="322"/>
      <c r="H36" s="317"/>
      <c r="I36" s="317"/>
      <c r="J36" s="317"/>
      <c r="K36" s="317"/>
      <c r="L36" s="317"/>
      <c r="M36" s="317"/>
      <c r="N36" s="317"/>
      <c r="O36" s="317"/>
      <c r="P36" s="317"/>
      <c r="Q36" s="317"/>
    </row>
    <row r="37" spans="1:19" s="328" customFormat="1" ht="48" customHeight="1" outlineLevel="1" x14ac:dyDescent="0.45">
      <c r="A37" s="323">
        <v>26</v>
      </c>
      <c r="B37" s="324" t="s">
        <v>63</v>
      </c>
      <c r="C37" s="325" t="s">
        <v>560</v>
      </c>
      <c r="D37" s="345">
        <f>'Situatii finan.-prescurtate'!D50+'Situatii finan.-prescurtate'!D49+'Situatii finan.-prescurtate'!D69</f>
        <v>0</v>
      </c>
      <c r="E37" s="345">
        <f>'Situatii finan.-prescurtate'!E50+'Situatii finan.-prescurtate'!E49+'Situatii finan.-prescurtate'!E69</f>
        <v>0</v>
      </c>
      <c r="F37" s="345">
        <f>'Situatii finan.-prescurtate'!F50+'Situatii finan.-prescurtate'!F49+'Situatii finan.-prescurtate'!F69</f>
        <v>0</v>
      </c>
      <c r="G37" s="346"/>
      <c r="H37" s="324"/>
      <c r="I37" s="453"/>
      <c r="J37" s="453"/>
      <c r="K37" s="453"/>
      <c r="L37" s="453"/>
      <c r="M37" s="324"/>
      <c r="N37" s="342"/>
      <c r="O37" s="454"/>
      <c r="P37" s="454"/>
      <c r="Q37" s="454"/>
    </row>
    <row r="38" spans="1:19" s="328" customFormat="1" ht="39.4" outlineLevel="1" x14ac:dyDescent="0.45">
      <c r="A38" s="323">
        <v>27</v>
      </c>
      <c r="B38" s="324" t="s">
        <v>561</v>
      </c>
      <c r="C38" s="325" t="s">
        <v>562</v>
      </c>
      <c r="D38" s="347" t="e">
        <f>('Situatii finan.-prescurtate'!D39/'Situatii finan.-prescurtate'!D37)*100</f>
        <v>#DIV/0!</v>
      </c>
      <c r="E38" s="347" t="e">
        <f>('Situatii finan.-prescurtate'!E39/'Situatii finan.-prescurtate'!E37)*100</f>
        <v>#DIV/0!</v>
      </c>
      <c r="F38" s="347" t="e">
        <f>('Situatii finan.-prescurtate'!F39/'Situatii finan.-prescurtate'!F37)*100</f>
        <v>#DIV/0!</v>
      </c>
      <c r="G38" s="348" t="s">
        <v>563</v>
      </c>
      <c r="H38" s="324" t="s">
        <v>564</v>
      </c>
      <c r="I38" s="453"/>
      <c r="J38" s="453"/>
      <c r="K38" s="453"/>
      <c r="L38" s="453"/>
      <c r="M38" s="324"/>
      <c r="N38" s="342"/>
      <c r="O38" s="454"/>
      <c r="P38" s="454"/>
      <c r="Q38" s="454"/>
    </row>
    <row r="39" spans="1:19" s="328" customFormat="1" ht="30" customHeight="1" outlineLevel="1" x14ac:dyDescent="0.45">
      <c r="A39" s="323">
        <v>28</v>
      </c>
      <c r="B39" s="324" t="s">
        <v>565</v>
      </c>
      <c r="C39" s="325" t="s">
        <v>566</v>
      </c>
      <c r="D39" s="347" t="e">
        <f>('Situatii finan.-prescurtate'!D50/('Situatii finan.-prescurtate'!D38+'Situatii finan.-prescurtate'!D41+'Situatii finan.-prescurtate'!D42+'Situatii finan.-prescurtate'!D43))*100</f>
        <v>#DIV/0!</v>
      </c>
      <c r="E39" s="347" t="e">
        <f>('Situatii finan.-prescurtate'!E50/('Situatii finan.-prescurtate'!E38+'Situatii finan.-prescurtate'!E41+'Situatii finan.-prescurtate'!E42+'Situatii finan.-prescurtate'!E43))*100</f>
        <v>#DIV/0!</v>
      </c>
      <c r="F39" s="347" t="e">
        <f>('Situatii finan.-prescurtate'!F50/('Situatii finan.-prescurtate'!F38+'Situatii finan.-prescurtate'!F41+'Situatii finan.-prescurtate'!F42+'Situatii finan.-prescurtate'!F43))*100</f>
        <v>#DIV/0!</v>
      </c>
      <c r="G39" s="348"/>
      <c r="H39" s="342" t="s">
        <v>567</v>
      </c>
      <c r="I39" s="342"/>
      <c r="J39" s="342"/>
      <c r="K39" s="342"/>
      <c r="L39" s="342"/>
      <c r="M39" s="342"/>
      <c r="N39" s="342"/>
      <c r="O39" s="342"/>
      <c r="P39" s="342"/>
      <c r="Q39" s="342"/>
    </row>
    <row r="40" spans="1:19" s="328" customFormat="1" ht="52.5" outlineLevel="1" x14ac:dyDescent="0.45">
      <c r="A40" s="323">
        <v>29</v>
      </c>
      <c r="B40" s="324" t="s">
        <v>568</v>
      </c>
      <c r="C40" s="325" t="s">
        <v>569</v>
      </c>
      <c r="D40" s="347" t="e">
        <f>('Situatii finan.-prescurtate'!D50/'Situatii finan.-prescurtate'!D18)*100</f>
        <v>#DIV/0!</v>
      </c>
      <c r="E40" s="347" t="e">
        <f>('Situatii finan.-prescurtate'!E50/'Situatii finan.-prescurtate'!E18)*100</f>
        <v>#DIV/0!</v>
      </c>
      <c r="F40" s="347" t="e">
        <f>('Situatii finan.-prescurtate'!F50/'Situatii finan.-prescurtate'!F18)*100</f>
        <v>#DIV/0!</v>
      </c>
      <c r="G40" s="348"/>
      <c r="H40" s="324" t="s">
        <v>570</v>
      </c>
      <c r="I40" s="453"/>
      <c r="J40" s="453"/>
      <c r="K40" s="453"/>
      <c r="L40" s="453"/>
      <c r="M40" s="324"/>
      <c r="N40" s="342"/>
      <c r="O40" s="454"/>
      <c r="P40" s="454"/>
      <c r="Q40" s="454"/>
    </row>
    <row r="41" spans="1:19" s="328" customFormat="1" ht="39.4" outlineLevel="1" x14ac:dyDescent="0.45">
      <c r="A41" s="323">
        <v>30</v>
      </c>
      <c r="B41" s="324" t="s">
        <v>571</v>
      </c>
      <c r="C41" s="325" t="s">
        <v>572</v>
      </c>
      <c r="D41" s="349" t="str">
        <f>IF('Situatii finan.-prescurtate'!D26&lt;=0,"capital propriu &lt; 0 sau = 0",('Situatii finan.-prescurtate'!D50/'Situatii finan.-prescurtate'!D26)*100)</f>
        <v>capital propriu &lt; 0 sau = 0</v>
      </c>
      <c r="E41" s="349" t="str">
        <f>IF('Situatii finan.-prescurtate'!E26&lt;=0,"capital propriu &lt; 0 sau = 0",('Situatii finan.-prescurtate'!E50/'Situatii finan.-prescurtate'!E26)*100)</f>
        <v>capital propriu &lt; 0 sau = 0</v>
      </c>
      <c r="F41" s="349" t="str">
        <f>IF('Situatii finan.-prescurtate'!F26&lt;=0,"capital propriu &lt; 0 sau = 0",('Situatii finan.-prescurtate'!F50/'Situatii finan.-prescurtate'!F26)*100)</f>
        <v>capital propriu &lt; 0 sau = 0</v>
      </c>
      <c r="G41" s="348"/>
      <c r="H41" s="324" t="s">
        <v>573</v>
      </c>
      <c r="I41" s="453"/>
      <c r="J41" s="453"/>
      <c r="K41" s="453"/>
      <c r="L41" s="453"/>
      <c r="M41" s="324"/>
      <c r="N41" s="342"/>
      <c r="O41" s="454"/>
      <c r="P41" s="454"/>
      <c r="Q41" s="454"/>
    </row>
    <row r="42" spans="1:19" ht="21" customHeight="1" x14ac:dyDescent="0.4">
      <c r="A42" s="321" t="s">
        <v>61</v>
      </c>
      <c r="B42" s="315"/>
      <c r="C42" s="315"/>
      <c r="D42" s="339"/>
      <c r="E42" s="339"/>
      <c r="F42" s="339"/>
      <c r="G42" s="322"/>
      <c r="H42" s="317"/>
      <c r="I42" s="317"/>
      <c r="J42" s="317"/>
      <c r="K42" s="317"/>
      <c r="L42" s="317"/>
      <c r="M42" s="317"/>
      <c r="N42" s="317"/>
      <c r="O42" s="317"/>
      <c r="P42" s="317"/>
      <c r="Q42" s="317"/>
    </row>
    <row r="43" spans="1:19" ht="25.5" customHeight="1" outlineLevel="1" x14ac:dyDescent="0.4">
      <c r="A43" s="323">
        <v>31</v>
      </c>
      <c r="B43" s="324" t="s">
        <v>214</v>
      </c>
      <c r="C43" s="350"/>
      <c r="D43" s="351">
        <f>'Situatii finan.-prescurtate'!D56</f>
        <v>0</v>
      </c>
      <c r="E43" s="351">
        <f>'Situatii finan.-prescurtate'!E56</f>
        <v>0</v>
      </c>
      <c r="F43" s="351">
        <f>'Situatii finan.-prescurtate'!F56</f>
        <v>0</v>
      </c>
      <c r="G43" s="352"/>
      <c r="H43" s="324"/>
      <c r="I43" s="324"/>
      <c r="J43" s="324"/>
      <c r="K43" s="324"/>
      <c r="L43" s="324"/>
      <c r="M43" s="324"/>
      <c r="N43" s="324"/>
      <c r="O43" s="324"/>
      <c r="P43" s="324"/>
      <c r="Q43" s="324"/>
    </row>
    <row r="44" spans="1:19" ht="15.75" customHeight="1" outlineLevel="1" x14ac:dyDescent="0.4">
      <c r="A44" s="323"/>
      <c r="B44" s="353" t="s">
        <v>54</v>
      </c>
      <c r="C44" s="350"/>
      <c r="D44" s="351">
        <f>'Situatii finan.-prescurtate'!D57</f>
        <v>0</v>
      </c>
      <c r="E44" s="351">
        <f>'Situatii finan.-prescurtate'!E57</f>
        <v>0</v>
      </c>
      <c r="F44" s="351">
        <f>'Situatii finan.-prescurtate'!F57</f>
        <v>0</v>
      </c>
      <c r="G44" s="352"/>
      <c r="H44" s="324"/>
      <c r="I44" s="324"/>
      <c r="J44" s="324"/>
      <c r="K44" s="324"/>
      <c r="L44" s="324"/>
      <c r="M44" s="324"/>
      <c r="N44" s="324"/>
      <c r="O44" s="324"/>
      <c r="P44" s="324"/>
      <c r="Q44" s="324"/>
    </row>
    <row r="45" spans="1:19" ht="14.25" customHeight="1" outlineLevel="1" x14ac:dyDescent="0.4">
      <c r="A45" s="323"/>
      <c r="B45" s="353" t="s">
        <v>55</v>
      </c>
      <c r="C45" s="350"/>
      <c r="D45" s="351">
        <f>'Situatii finan.-prescurtate'!D58</f>
        <v>0</v>
      </c>
      <c r="E45" s="351">
        <f>'Situatii finan.-prescurtate'!E58</f>
        <v>0</v>
      </c>
      <c r="F45" s="351">
        <f>'Situatii finan.-prescurtate'!F58</f>
        <v>0</v>
      </c>
      <c r="G45" s="352"/>
      <c r="H45" s="324"/>
      <c r="I45" s="324"/>
      <c r="J45" s="324"/>
      <c r="K45" s="324"/>
      <c r="L45" s="324"/>
      <c r="M45" s="324"/>
      <c r="N45" s="324"/>
      <c r="O45" s="324"/>
      <c r="P45" s="324"/>
      <c r="Q45" s="324"/>
    </row>
    <row r="46" spans="1:19" ht="30.75" customHeight="1" outlineLevel="1" x14ac:dyDescent="0.4">
      <c r="A46" s="323">
        <v>32</v>
      </c>
      <c r="B46" s="324" t="s">
        <v>49</v>
      </c>
      <c r="C46" s="350"/>
      <c r="D46" s="351">
        <f>'Situatii finan.-prescurtate'!D59</f>
        <v>0</v>
      </c>
      <c r="E46" s="351">
        <f>'Situatii finan.-prescurtate'!E59</f>
        <v>0</v>
      </c>
      <c r="F46" s="351">
        <f>'Situatii finan.-prescurtate'!F59</f>
        <v>0</v>
      </c>
      <c r="G46" s="352"/>
      <c r="H46" s="324"/>
      <c r="I46" s="324"/>
      <c r="J46" s="324"/>
      <c r="K46" s="324"/>
      <c r="L46" s="324"/>
      <c r="M46" s="324"/>
      <c r="N46" s="324"/>
      <c r="O46" s="324"/>
      <c r="P46" s="324"/>
      <c r="Q46" s="324"/>
    </row>
    <row r="47" spans="1:19" ht="17.25" customHeight="1" outlineLevel="1" x14ac:dyDescent="0.4">
      <c r="A47" s="323">
        <v>33</v>
      </c>
      <c r="B47" s="324" t="s">
        <v>33</v>
      </c>
      <c r="C47" s="350"/>
      <c r="D47" s="351">
        <f>'Situatii finan.-prescurtate'!D60</f>
        <v>0</v>
      </c>
      <c r="E47" s="351">
        <f>'Situatii finan.-prescurtate'!E60</f>
        <v>0</v>
      </c>
      <c r="F47" s="351">
        <f>'Situatii finan.-prescurtate'!F60</f>
        <v>0</v>
      </c>
      <c r="G47" s="352"/>
      <c r="H47" s="324"/>
      <c r="I47" s="324"/>
      <c r="J47" s="324"/>
      <c r="K47" s="324"/>
      <c r="L47" s="324"/>
      <c r="M47" s="324"/>
      <c r="N47" s="324"/>
      <c r="O47" s="324"/>
      <c r="P47" s="324"/>
      <c r="Q47" s="324"/>
    </row>
    <row r="48" spans="1:19" ht="17.25" customHeight="1" outlineLevel="1" x14ac:dyDescent="0.4">
      <c r="A48" s="323">
        <v>34</v>
      </c>
      <c r="B48" s="324" t="s">
        <v>57</v>
      </c>
      <c r="C48" s="350"/>
      <c r="D48" s="351">
        <f>'Situatii finan.-prescurtate'!D61</f>
        <v>0</v>
      </c>
      <c r="E48" s="351">
        <f>'Situatii finan.-prescurtate'!E61</f>
        <v>0</v>
      </c>
      <c r="F48" s="351">
        <f>'Situatii finan.-prescurtate'!F61</f>
        <v>0</v>
      </c>
      <c r="G48" s="352"/>
      <c r="H48" s="324"/>
      <c r="I48" s="324"/>
      <c r="J48" s="324"/>
      <c r="K48" s="324"/>
      <c r="L48" s="324"/>
      <c r="M48" s="324"/>
      <c r="N48" s="324"/>
      <c r="O48" s="324"/>
      <c r="P48" s="324"/>
      <c r="Q48" s="324"/>
      <c r="R48" s="313">
        <f>IF(D46=0,0,D47/D46-D48)</f>
        <v>0</v>
      </c>
      <c r="S48" s="313">
        <f>IF(E46=0,0,E47/E46-E48)</f>
        <v>0</v>
      </c>
    </row>
    <row r="49" spans="1:18" ht="25.5" customHeight="1" outlineLevel="1" x14ac:dyDescent="0.4">
      <c r="A49" s="323">
        <v>35</v>
      </c>
      <c r="B49" s="324" t="s">
        <v>574</v>
      </c>
      <c r="C49" s="325" t="s">
        <v>575</v>
      </c>
      <c r="D49" s="351">
        <f>IF(D46=0,0,'Situatii finan.-prescurtate'!D37/D46)</f>
        <v>0</v>
      </c>
      <c r="E49" s="351">
        <f>IF(E46=0,0,'Situatii finan.-prescurtate'!E37/E46)</f>
        <v>0</v>
      </c>
      <c r="F49" s="351">
        <v>0</v>
      </c>
      <c r="G49" s="352"/>
      <c r="H49" s="324"/>
      <c r="I49" s="324"/>
      <c r="J49" s="324"/>
      <c r="K49" s="324"/>
      <c r="L49" s="324"/>
      <c r="M49" s="324"/>
      <c r="N49" s="324"/>
      <c r="O49" s="324"/>
      <c r="P49" s="324"/>
      <c r="Q49" s="324"/>
    </row>
    <row r="50" spans="1:18" ht="34.9" outlineLevel="1" x14ac:dyDescent="0.4">
      <c r="A50" s="354">
        <v>36</v>
      </c>
      <c r="B50" s="355" t="s">
        <v>576</v>
      </c>
      <c r="C50" s="356" t="s">
        <v>577</v>
      </c>
      <c r="D50" s="351">
        <f>IF(D46=0,0,'Situatii finan.-prescurtate'!D76/D46)</f>
        <v>0</v>
      </c>
      <c r="E50" s="351">
        <f>IF(E46=0,0,'Situatii finan.-prescurtate'!E76/E46)</f>
        <v>0</v>
      </c>
      <c r="F50" s="351">
        <f>IF(F46=0,0,'Situatii finan.-prescurtate'!F76/'Indicatori-prescurtate'!F46)</f>
        <v>0</v>
      </c>
      <c r="G50" s="357"/>
      <c r="H50" s="355"/>
      <c r="I50" s="355"/>
      <c r="J50" s="355"/>
      <c r="K50" s="355"/>
      <c r="L50" s="355"/>
      <c r="M50" s="355"/>
      <c r="N50" s="342"/>
      <c r="O50" s="463"/>
      <c r="P50" s="463"/>
      <c r="Q50" s="463"/>
    </row>
    <row r="51" spans="1:18" ht="22.5" customHeight="1" x14ac:dyDescent="0.4">
      <c r="A51" s="358" t="s">
        <v>58</v>
      </c>
      <c r="B51" s="359"/>
      <c r="C51" s="359"/>
      <c r="D51" s="360"/>
      <c r="E51" s="360"/>
      <c r="F51" s="360"/>
      <c r="G51" s="361"/>
      <c r="H51" s="362"/>
      <c r="I51" s="362"/>
      <c r="J51" s="362"/>
      <c r="K51" s="362"/>
      <c r="L51" s="362"/>
      <c r="M51" s="362"/>
      <c r="N51" s="362"/>
      <c r="O51" s="362"/>
      <c r="P51" s="362"/>
      <c r="Q51" s="362"/>
    </row>
    <row r="52" spans="1:18" ht="24.75" customHeight="1" outlineLevel="1" x14ac:dyDescent="0.4">
      <c r="A52" s="354"/>
      <c r="B52" s="355" t="s">
        <v>64</v>
      </c>
      <c r="C52" s="356"/>
      <c r="D52" s="363">
        <f>'Situatii finan.-prescurtate'!D76</f>
        <v>0</v>
      </c>
      <c r="E52" s="363">
        <f>'Situatii finan.-prescurtate'!E76</f>
        <v>0</v>
      </c>
      <c r="F52" s="363">
        <f>'Situatii finan.-prescurtate'!F76</f>
        <v>0</v>
      </c>
      <c r="G52" s="357"/>
      <c r="H52" s="355"/>
      <c r="I52" s="355"/>
      <c r="J52" s="355"/>
      <c r="K52" s="355"/>
      <c r="L52" s="355"/>
      <c r="M52" s="355"/>
      <c r="N52" s="355"/>
      <c r="O52" s="355"/>
      <c r="P52" s="355"/>
      <c r="Q52" s="355"/>
    </row>
    <row r="53" spans="1:18" ht="17.25" customHeight="1" x14ac:dyDescent="0.4">
      <c r="A53" s="358"/>
      <c r="B53" s="359"/>
      <c r="C53" s="359"/>
      <c r="D53" s="360"/>
      <c r="E53" s="360"/>
      <c r="F53" s="360"/>
      <c r="G53" s="361"/>
      <c r="H53" s="362"/>
      <c r="I53" s="362"/>
      <c r="J53" s="362"/>
      <c r="K53" s="362"/>
      <c r="L53" s="362"/>
      <c r="M53" s="362"/>
      <c r="N53" s="362"/>
      <c r="O53" s="362"/>
      <c r="P53" s="362"/>
      <c r="Q53" s="362"/>
    </row>
    <row r="54" spans="1:18" ht="27" hidden="1" customHeight="1" outlineLevel="1" x14ac:dyDescent="0.4">
      <c r="A54" s="449"/>
      <c r="B54" s="450" t="s">
        <v>1726</v>
      </c>
      <c r="C54" s="451"/>
      <c r="D54" s="468"/>
      <c r="E54" s="468" t="str">
        <f>LEFT(D4, 3)</f>
        <v/>
      </c>
      <c r="F54" s="468" t="str">
        <f>LEFT(E4, 3)</f>
        <v/>
      </c>
      <c r="G54" s="452"/>
      <c r="H54" s="450"/>
      <c r="I54" s="448"/>
      <c r="J54" s="448"/>
      <c r="K54" s="448"/>
      <c r="L54" s="448"/>
      <c r="M54" s="448"/>
      <c r="N54" s="448"/>
      <c r="O54" s="448"/>
      <c r="P54" s="448"/>
      <c r="Q54" s="448"/>
    </row>
    <row r="55" spans="1:18" ht="28.5" hidden="1" customHeight="1" outlineLevel="1" x14ac:dyDescent="0.4">
      <c r="A55" s="354"/>
      <c r="B55" s="355" t="s">
        <v>1725</v>
      </c>
      <c r="C55" s="364"/>
      <c r="D55" s="363"/>
      <c r="E55" s="363"/>
      <c r="F55" s="365"/>
      <c r="G55" s="366"/>
      <c r="H55" s="355"/>
      <c r="I55" s="448"/>
      <c r="J55" s="448"/>
      <c r="K55" s="448"/>
      <c r="L55" s="448"/>
      <c r="M55" s="448"/>
      <c r="N55" s="448"/>
      <c r="O55" s="448"/>
      <c r="P55" s="448"/>
      <c r="Q55" s="448"/>
    </row>
    <row r="56" spans="1:18" collapsed="1" x14ac:dyDescent="0.4"/>
    <row r="58" spans="1:18" ht="38.25" x14ac:dyDescent="0.4">
      <c r="B58" s="317" t="s">
        <v>20</v>
      </c>
      <c r="C58" s="317"/>
      <c r="D58" s="472">
        <f>'Situatii finan.-prescurtate'!D5</f>
        <v>2024</v>
      </c>
      <c r="E58" s="472">
        <f>'Situatii finan.-prescurtate'!E5</f>
        <v>2025</v>
      </c>
      <c r="F58" s="472" t="str">
        <f>'Situatii finan.-prescurtate'!F5</f>
        <v>2026
primele XX luni</v>
      </c>
      <c r="G58" s="317" t="s">
        <v>1738</v>
      </c>
      <c r="I58" s="317" t="s">
        <v>661</v>
      </c>
      <c r="J58" s="317" t="s">
        <v>658</v>
      </c>
      <c r="K58" s="317" t="s">
        <v>659</v>
      </c>
      <c r="L58" s="317" t="s">
        <v>660</v>
      </c>
      <c r="M58" s="317" t="s">
        <v>683</v>
      </c>
      <c r="N58" s="317" t="s">
        <v>682</v>
      </c>
      <c r="O58" s="317" t="s">
        <v>686</v>
      </c>
      <c r="P58" s="317" t="s">
        <v>687</v>
      </c>
      <c r="Q58" s="317" t="s">
        <v>688</v>
      </c>
      <c r="R58" s="473" t="s">
        <v>1748</v>
      </c>
    </row>
    <row r="59" spans="1:18" ht="26.25" x14ac:dyDescent="0.4">
      <c r="A59" s="367"/>
      <c r="B59" s="456" t="s">
        <v>578</v>
      </c>
      <c r="C59" s="367"/>
      <c r="D59" s="457">
        <f>'Situatii finan.-prescurtate'!D37</f>
        <v>0</v>
      </c>
      <c r="E59" s="457">
        <f>'Situatii finan.-prescurtate'!E37</f>
        <v>0</v>
      </c>
      <c r="F59" s="459">
        <f>'Situatii finan.-prescurtate'!F37</f>
        <v>0</v>
      </c>
      <c r="G59" s="470" t="e" cm="1">
        <f t="array" ref="G59">_xlfn.IFS(M59=$O$58,8,M59=$P$58,4,M59=$Q$58,1)</f>
        <v>#DIV/0!</v>
      </c>
      <c r="H59" s="367"/>
      <c r="I59" s="367"/>
      <c r="J59" s="453" t="s">
        <v>689</v>
      </c>
      <c r="K59" s="453" t="s">
        <v>690</v>
      </c>
      <c r="L59" s="453" t="s">
        <v>691</v>
      </c>
      <c r="M59" s="324" t="e" cm="1">
        <f t="array" ref="M59">_xlfn.IFS((E59 - D59)/D59 &gt;= 0.05, "bună", ABS((E59 - D59)/D59) &lt;= 0.05, "medie", (E59 - D59)/D59 &lt; -0.05, "slabă")</f>
        <v>#DIV/0!</v>
      </c>
      <c r="N59" s="342"/>
      <c r="O59" s="454"/>
      <c r="P59" s="454"/>
      <c r="Q59" s="454"/>
      <c r="R59" s="313">
        <v>8</v>
      </c>
    </row>
    <row r="60" spans="1:18" ht="26.25" x14ac:dyDescent="0.4">
      <c r="A60" s="367"/>
      <c r="B60" s="456" t="s">
        <v>579</v>
      </c>
      <c r="C60" s="367"/>
      <c r="D60" s="459">
        <f>'Situatii finan.-prescurtate'!D40</f>
        <v>0</v>
      </c>
      <c r="E60" s="459">
        <f>'Situatii finan.-prescurtate'!E40</f>
        <v>0</v>
      </c>
      <c r="F60" s="459">
        <f>'Situatii finan.-prescurtate'!F40</f>
        <v>0</v>
      </c>
      <c r="G60" s="471"/>
      <c r="H60" s="367"/>
      <c r="I60" s="367"/>
      <c r="J60" s="453" t="s">
        <v>689</v>
      </c>
      <c r="K60" s="453" t="s">
        <v>690</v>
      </c>
      <c r="L60" s="453" t="s">
        <v>691</v>
      </c>
      <c r="M60" s="324" t="e" cm="1">
        <f t="array" ref="M60">_xlfn.IFS((E60 - D60)/D60 &gt;= 0.05, "bună", ABS((E60 - D60)/D60) &lt;= 0.05, "medie", (E60 - D60)/D60 &lt; -0.05, "slabă")</f>
        <v>#DIV/0!</v>
      </c>
      <c r="N60" s="367"/>
      <c r="O60" s="367"/>
      <c r="P60" s="367"/>
      <c r="Q60" s="367"/>
    </row>
    <row r="61" spans="1:18" ht="27.75" x14ac:dyDescent="0.4">
      <c r="A61" s="367"/>
      <c r="B61" s="456" t="s">
        <v>580</v>
      </c>
      <c r="C61" s="367"/>
      <c r="D61" s="457">
        <f>'Situatii finan.-prescurtate'!D44</f>
        <v>0</v>
      </c>
      <c r="E61" s="457">
        <f>'Situatii finan.-prescurtate'!E44</f>
        <v>0</v>
      </c>
      <c r="F61" s="459">
        <f>'Situatii finan.-prescurtate'!F44</f>
        <v>0</v>
      </c>
      <c r="G61" s="471"/>
      <c r="H61" s="367"/>
      <c r="I61" s="367"/>
      <c r="J61" s="453" t="s">
        <v>671</v>
      </c>
      <c r="K61" s="453" t="s">
        <v>672</v>
      </c>
      <c r="L61" s="453" t="s">
        <v>673</v>
      </c>
      <c r="M61" s="324" t="str" cm="1">
        <f t="array" ref="M61">_xlfn.IFS(E61&lt;0, "slabă", E61&gt;D61, "bună", TRUE, "medie")</f>
        <v>medie</v>
      </c>
      <c r="N61" s="367"/>
      <c r="O61" s="367"/>
      <c r="P61" s="367"/>
      <c r="Q61" s="367"/>
    </row>
    <row r="62" spans="1:18" ht="15.4" x14ac:dyDescent="0.4">
      <c r="A62" s="367"/>
      <c r="B62" s="456" t="s">
        <v>581</v>
      </c>
      <c r="C62" s="367"/>
      <c r="D62" s="457">
        <f>'Situatii finan.-prescurtate'!D47</f>
        <v>0</v>
      </c>
      <c r="E62" s="457">
        <f>'Situatii finan.-prescurtate'!E47</f>
        <v>0</v>
      </c>
      <c r="F62" s="459">
        <f>'Situatii finan.-prescurtate'!F47</f>
        <v>0</v>
      </c>
      <c r="G62" s="471"/>
      <c r="H62" s="367"/>
      <c r="I62" s="367"/>
      <c r="J62" s="453" t="s">
        <v>671</v>
      </c>
      <c r="K62" s="453" t="s">
        <v>672</v>
      </c>
      <c r="L62" s="453" t="s">
        <v>673</v>
      </c>
      <c r="M62" s="324" t="str" cm="1">
        <f t="array" ref="M62">_xlfn.IFS(E62&lt;0, "slabă", E62&gt;D62, "bună", TRUE, "medie")</f>
        <v>medie</v>
      </c>
      <c r="N62" s="367"/>
      <c r="O62" s="367"/>
      <c r="P62" s="367"/>
      <c r="Q62" s="367"/>
    </row>
    <row r="63" spans="1:18" ht="15.4" x14ac:dyDescent="0.4">
      <c r="A63" s="367"/>
      <c r="B63" s="456" t="s">
        <v>123</v>
      </c>
      <c r="C63" s="367"/>
      <c r="D63" s="459">
        <f>'Situatii finan.-prescurtate'!D49</f>
        <v>0</v>
      </c>
      <c r="E63" s="459">
        <f>'Situatii finan.-prescurtate'!E49</f>
        <v>0</v>
      </c>
      <c r="F63" s="459">
        <f>'Situatii finan.-prescurtate'!F49</f>
        <v>0</v>
      </c>
      <c r="G63" s="471"/>
      <c r="H63" s="367"/>
      <c r="I63" s="367"/>
      <c r="J63" s="453" t="s">
        <v>671</v>
      </c>
      <c r="K63" s="453" t="s">
        <v>672</v>
      </c>
      <c r="L63" s="453" t="s">
        <v>673</v>
      </c>
      <c r="M63" s="324" t="str" cm="1">
        <f t="array" ref="M63">_xlfn.IFS(E63&lt;0, "slabă", E63&gt;D63, "bună", TRUE, "medie")</f>
        <v>medie</v>
      </c>
      <c r="N63" s="367"/>
      <c r="O63" s="367"/>
      <c r="P63" s="367"/>
      <c r="Q63" s="367"/>
    </row>
    <row r="64" spans="1:18" ht="15.4" x14ac:dyDescent="0.4">
      <c r="A64" s="367"/>
      <c r="B64" s="456" t="s">
        <v>582</v>
      </c>
      <c r="C64" s="367"/>
      <c r="D64" s="457">
        <f>'Situatii finan.-prescurtate'!D50</f>
        <v>0</v>
      </c>
      <c r="E64" s="457">
        <f>'Situatii finan.-prescurtate'!E50</f>
        <v>0</v>
      </c>
      <c r="F64" s="459">
        <f>'Situatii finan.-prescurtate'!F50</f>
        <v>0</v>
      </c>
      <c r="G64" s="470" cm="1">
        <f t="array" ref="G64">_xlfn.IFS(M64=$O$58,8,M64=$P$58,4,M64=$Q$58,1)</f>
        <v>4</v>
      </c>
      <c r="H64" s="367"/>
      <c r="I64" s="367"/>
      <c r="J64" s="453" t="s">
        <v>671</v>
      </c>
      <c r="K64" s="453" t="s">
        <v>672</v>
      </c>
      <c r="L64" s="453" t="s">
        <v>673</v>
      </c>
      <c r="M64" s="324" t="str" cm="1">
        <f t="array" ref="M64">_xlfn.IFS(E64&lt;0, "slabă", E64&gt;D64, "bună", TRUE, "medie")</f>
        <v>medie</v>
      </c>
      <c r="N64" s="342"/>
      <c r="O64" s="454"/>
      <c r="P64" s="454"/>
      <c r="Q64" s="454"/>
      <c r="R64" s="313">
        <v>8</v>
      </c>
    </row>
    <row r="65" spans="1:18" ht="26.25" x14ac:dyDescent="0.4">
      <c r="A65" s="367"/>
      <c r="B65" s="456" t="s">
        <v>583</v>
      </c>
      <c r="C65" s="367"/>
      <c r="D65" s="457">
        <f>'Situatii finan.-prescurtate'!D18</f>
        <v>0</v>
      </c>
      <c r="E65" s="457">
        <f>'Situatii finan.-prescurtate'!E18</f>
        <v>0</v>
      </c>
      <c r="F65" s="457">
        <f>'Situatii finan.-prescurtate'!F18</f>
        <v>0</v>
      </c>
      <c r="G65" s="471"/>
      <c r="H65" s="367"/>
      <c r="I65" s="367"/>
      <c r="J65" s="453" t="s">
        <v>689</v>
      </c>
      <c r="K65" s="453" t="s">
        <v>690</v>
      </c>
      <c r="L65" s="453" t="s">
        <v>691</v>
      </c>
      <c r="M65" s="324" t="e" cm="1">
        <f t="array" ref="M65">_xlfn.IFS((E65 - D65)/D65 &gt;= 0.05, "bună", ABS((E65 - D65)/D65) &lt;= 0.05, "medie", (E65 - D65)/D65 &lt; -0.05, "slabă")</f>
        <v>#DIV/0!</v>
      </c>
      <c r="N65" s="367"/>
      <c r="O65" s="367"/>
      <c r="P65" s="367"/>
      <c r="Q65" s="367"/>
    </row>
    <row r="66" spans="1:18" ht="15.4" x14ac:dyDescent="0.4">
      <c r="A66" s="367"/>
      <c r="B66" s="456" t="s">
        <v>24</v>
      </c>
      <c r="C66" s="367"/>
      <c r="D66" s="457">
        <f>'Situatii finan.-prescurtate'!D26</f>
        <v>0</v>
      </c>
      <c r="E66" s="457">
        <f>'Situatii finan.-prescurtate'!E26</f>
        <v>0</v>
      </c>
      <c r="F66" s="457">
        <f>'Situatii finan.-prescurtate'!F26</f>
        <v>0</v>
      </c>
      <c r="G66" s="470" cm="1">
        <f t="array" ref="G66">_xlfn.IFS(M66=$O$58,8,M66=$P$58,4,M66=$Q$58,1)</f>
        <v>4</v>
      </c>
      <c r="H66" s="367"/>
      <c r="I66" s="367"/>
      <c r="J66" s="453" t="s">
        <v>671</v>
      </c>
      <c r="K66" s="453" t="s">
        <v>672</v>
      </c>
      <c r="L66" s="453" t="s">
        <v>673</v>
      </c>
      <c r="M66" s="324" t="str" cm="1">
        <f t="array" ref="M66">_xlfn.IFS(E66&lt;0, "slabă", E66&gt;D66, "bună", TRUE, "medie")</f>
        <v>medie</v>
      </c>
      <c r="N66" s="342"/>
      <c r="O66" s="454"/>
      <c r="P66" s="454"/>
      <c r="Q66" s="454"/>
      <c r="R66" s="313">
        <v>8</v>
      </c>
    </row>
    <row r="67" spans="1:18" ht="15.4" x14ac:dyDescent="0.4">
      <c r="A67" s="367"/>
      <c r="B67" s="456" t="s">
        <v>584</v>
      </c>
      <c r="C67" s="367"/>
      <c r="D67" s="457">
        <f>'Situatii finan.-prescurtate'!D29</f>
        <v>0</v>
      </c>
      <c r="E67" s="457">
        <f>'Situatii finan.-prescurtate'!E29</f>
        <v>0</v>
      </c>
      <c r="F67" s="457">
        <f>'Situatii finan.-prescurtate'!F29</f>
        <v>0</v>
      </c>
      <c r="G67" s="471"/>
      <c r="H67" s="367"/>
      <c r="I67" s="367"/>
      <c r="J67" s="367"/>
      <c r="K67" s="367"/>
      <c r="L67" s="367"/>
      <c r="M67" s="367"/>
      <c r="N67" s="367"/>
      <c r="O67" s="367"/>
      <c r="P67" s="367"/>
      <c r="Q67" s="367"/>
    </row>
    <row r="68" spans="1:18" ht="15.4" x14ac:dyDescent="0.4">
      <c r="A68" s="367"/>
      <c r="B68" s="456" t="s">
        <v>497</v>
      </c>
      <c r="C68" s="367"/>
      <c r="D68" s="460" t="e">
        <f>D14</f>
        <v>#DIV/0!</v>
      </c>
      <c r="E68" s="460" t="e">
        <f>E14</f>
        <v>#DIV/0!</v>
      </c>
      <c r="F68" s="460" t="e">
        <f>F14</f>
        <v>#DIV/0!</v>
      </c>
      <c r="G68" s="470" t="e" cm="1">
        <f t="array" ref="G68">_xlfn.IFS(M68=$O$58,7,M68=$P$58,4,M68=$Q$58,1)</f>
        <v>#DIV/0!</v>
      </c>
      <c r="H68" s="350"/>
      <c r="I68" s="453" t="s">
        <v>662</v>
      </c>
      <c r="J68" s="453" t="s">
        <v>663</v>
      </c>
      <c r="K68" s="453" t="s">
        <v>664</v>
      </c>
      <c r="L68" s="453" t="s">
        <v>665</v>
      </c>
      <c r="M68" s="324" t="e" cm="1">
        <f t="array" ref="M68">_xlfn.IFS(E68&gt;0.5,"bună", E68&gt;=0.3,"medie", TRUE,"slabă")</f>
        <v>#DIV/0!</v>
      </c>
      <c r="N68" s="342"/>
      <c r="O68" s="454"/>
      <c r="P68" s="454"/>
      <c r="Q68" s="454"/>
      <c r="R68" s="313">
        <v>7</v>
      </c>
    </row>
    <row r="69" spans="1:18" ht="15.4" x14ac:dyDescent="0.4">
      <c r="A69" s="367"/>
      <c r="B69" s="456" t="s">
        <v>509</v>
      </c>
      <c r="C69" s="367"/>
      <c r="D69" s="460" t="e">
        <f>D18</f>
        <v>#DIV/0!</v>
      </c>
      <c r="E69" s="460" t="e">
        <f>E18</f>
        <v>#DIV/0!</v>
      </c>
      <c r="F69" s="460" t="e">
        <f>F18</f>
        <v>#DIV/0!</v>
      </c>
      <c r="G69" s="470" t="e" cm="1">
        <f t="array" ref="G69">_xlfn.IFS(M69=$O$58,7,M69=$P$58,3,M69=$Q$58,1)</f>
        <v>#DIV/0!</v>
      </c>
      <c r="H69" s="350"/>
      <c r="I69" s="324"/>
      <c r="J69" s="453" t="s">
        <v>666</v>
      </c>
      <c r="K69" s="453" t="s">
        <v>677</v>
      </c>
      <c r="L69" s="453" t="s">
        <v>676</v>
      </c>
      <c r="M69" s="324" t="e" cm="1">
        <f t="array" ref="M69">_xlfn.IFS(E69&gt;2,"bună", E69&gt;=1.4,"medie", TRUE,"slabă")</f>
        <v>#DIV/0!</v>
      </c>
      <c r="N69" s="342"/>
      <c r="O69" s="454"/>
      <c r="P69" s="454"/>
      <c r="Q69" s="454"/>
      <c r="R69" s="313">
        <v>7</v>
      </c>
    </row>
    <row r="70" spans="1:18" ht="27.75" x14ac:dyDescent="0.4">
      <c r="A70" s="367"/>
      <c r="B70" s="456" t="s">
        <v>585</v>
      </c>
      <c r="C70" s="367"/>
      <c r="D70" s="460" t="e">
        <f>D20</f>
        <v>#DIV/0!</v>
      </c>
      <c r="E70" s="460" t="e">
        <f t="shared" ref="E70:F72" si="2">E20</f>
        <v>#DIV/0!</v>
      </c>
      <c r="F70" s="459" t="e">
        <f t="shared" si="2"/>
        <v>#DIV/0!</v>
      </c>
      <c r="G70" s="470" t="e" cm="1">
        <f t="array" ref="G70">_xlfn.IFS(M70=$O$58,7,M70=$P$58,3,M70=$Q$58,1)</f>
        <v>#DIV/0!</v>
      </c>
      <c r="H70" s="367"/>
      <c r="I70" s="367"/>
      <c r="J70" s="453" t="s">
        <v>696</v>
      </c>
      <c r="K70" s="453" t="s">
        <v>694</v>
      </c>
      <c r="L70" s="453" t="s">
        <v>693</v>
      </c>
      <c r="M70" s="324" t="e" cm="1">
        <f t="array" ref="M70">_xlfn.IFS(E70&lt;=1,"bună", E70&lt;8,"medie", TRUE,"slabă")</f>
        <v>#DIV/0!</v>
      </c>
      <c r="N70" s="367"/>
      <c r="O70" s="367"/>
      <c r="P70" s="367"/>
      <c r="Q70" s="367"/>
      <c r="R70" s="313">
        <v>7</v>
      </c>
    </row>
    <row r="71" spans="1:18" ht="27.75" x14ac:dyDescent="0.4">
      <c r="A71" s="367"/>
      <c r="B71" s="456" t="s">
        <v>520</v>
      </c>
      <c r="C71" s="367"/>
      <c r="D71" s="460">
        <f>D21</f>
        <v>0</v>
      </c>
      <c r="E71" s="460">
        <f t="shared" si="2"/>
        <v>0</v>
      </c>
      <c r="F71" s="460">
        <f t="shared" si="2"/>
        <v>0</v>
      </c>
      <c r="G71" s="470" cm="1">
        <f t="array" ref="G71">_xlfn.IFS(M71=$O$58,7,M71=$P$58,3,M71=$Q$58,1)</f>
        <v>7</v>
      </c>
      <c r="H71" s="367"/>
      <c r="I71" s="324"/>
      <c r="J71" s="453" t="s">
        <v>669</v>
      </c>
      <c r="K71" s="453" t="s">
        <v>678</v>
      </c>
      <c r="L71" s="453" t="s">
        <v>667</v>
      </c>
      <c r="M71" s="324" t="str" cm="1">
        <f t="array" ref="M71">_xlfn.IFS(E71&lt;1,"bună", E71&lt;=1,"medie", TRUE,"slabă")</f>
        <v>bună</v>
      </c>
      <c r="N71" s="342"/>
      <c r="O71" s="454"/>
      <c r="P71" s="454"/>
      <c r="Q71" s="454"/>
      <c r="R71" s="313">
        <v>7</v>
      </c>
    </row>
    <row r="72" spans="1:18" ht="15.4" x14ac:dyDescent="0.4">
      <c r="A72" s="367"/>
      <c r="B72" s="456" t="s">
        <v>524</v>
      </c>
      <c r="C72" s="367"/>
      <c r="D72" s="460" t="e">
        <f>D22</f>
        <v>#DIV/0!</v>
      </c>
      <c r="E72" s="460" t="e">
        <f t="shared" si="2"/>
        <v>#DIV/0!</v>
      </c>
      <c r="F72" s="460" t="e">
        <f t="shared" si="2"/>
        <v>#DIV/0!</v>
      </c>
      <c r="G72" s="470" t="e" cm="1">
        <f t="array" ref="G72">_xlfn.IFS(M72=$O$58,7,M72=$P$58,3,M72=$Q$58,1)</f>
        <v>#DIV/0!</v>
      </c>
      <c r="H72" s="367"/>
      <c r="I72" s="324"/>
      <c r="J72" s="453" t="s">
        <v>684</v>
      </c>
      <c r="K72" s="453" t="s">
        <v>685</v>
      </c>
      <c r="L72" s="453" t="s">
        <v>668</v>
      </c>
      <c r="M72" s="324" t="e" cm="1">
        <f t="array" ref="M72">_xlfn.IFS(E72&gt;2,"medie", E72&gt;=1,"bună", TRUE,"slabă")</f>
        <v>#DIV/0!</v>
      </c>
      <c r="N72" s="342"/>
      <c r="O72" s="454"/>
      <c r="P72" s="454"/>
      <c r="Q72" s="454"/>
      <c r="R72" s="313">
        <v>7</v>
      </c>
    </row>
    <row r="73" spans="1:18" ht="15.4" x14ac:dyDescent="0.4">
      <c r="A73" s="367"/>
      <c r="B73" s="456" t="s">
        <v>540</v>
      </c>
      <c r="C73" s="367"/>
      <c r="D73" s="458">
        <f>D26</f>
        <v>0</v>
      </c>
      <c r="E73" s="458">
        <f>E26</f>
        <v>0</v>
      </c>
      <c r="F73" s="459">
        <f>F26</f>
        <v>0</v>
      </c>
      <c r="G73" s="470" cm="1">
        <f t="array" ref="G73">_xlfn.IFS(M73=$O$58,7,M73=$P$58,3,M73=$Q$58,1)</f>
        <v>3</v>
      </c>
      <c r="H73" s="367"/>
      <c r="I73" s="367"/>
      <c r="J73" s="453" t="s">
        <v>671</v>
      </c>
      <c r="K73" s="453" t="s">
        <v>672</v>
      </c>
      <c r="L73" s="453" t="s">
        <v>673</v>
      </c>
      <c r="M73" s="324" t="str" cm="1">
        <f t="array" ref="M73">_xlfn.IFS(E73&lt;0, "slabă", E73&gt;D73, "bună", TRUE, "medie")</f>
        <v>medie</v>
      </c>
      <c r="N73" s="342"/>
      <c r="O73" s="454"/>
      <c r="P73" s="454"/>
      <c r="Q73" s="454"/>
      <c r="R73" s="313">
        <v>7</v>
      </c>
    </row>
    <row r="74" spans="1:18" ht="27.75" x14ac:dyDescent="0.4">
      <c r="A74" s="367"/>
      <c r="B74" s="456" t="s">
        <v>551</v>
      </c>
      <c r="C74" s="367"/>
      <c r="D74" s="460" t="e">
        <f>D33</f>
        <v>#DIV/0!</v>
      </c>
      <c r="E74" s="460" t="e">
        <f>E33</f>
        <v>#DIV/0!</v>
      </c>
      <c r="F74" s="460" t="e">
        <f>F33</f>
        <v>#DIV/0!</v>
      </c>
      <c r="G74" s="471"/>
      <c r="H74" s="367"/>
      <c r="I74" s="367"/>
      <c r="J74" s="367"/>
      <c r="K74" s="367"/>
      <c r="L74" s="367"/>
      <c r="M74" s="367"/>
      <c r="N74" s="367"/>
      <c r="O74" s="367"/>
      <c r="P74" s="367"/>
      <c r="Q74" s="367"/>
    </row>
    <row r="75" spans="1:18" ht="27.75" x14ac:dyDescent="0.4">
      <c r="A75" s="367"/>
      <c r="B75" s="456" t="s">
        <v>556</v>
      </c>
      <c r="C75" s="367"/>
      <c r="D75" s="461" t="e">
        <f>D35</f>
        <v>#DIV/0!</v>
      </c>
      <c r="E75" s="461" t="e">
        <f>E35</f>
        <v>#DIV/0!</v>
      </c>
      <c r="F75" s="461" t="e">
        <f>F35</f>
        <v>#DIV/0!</v>
      </c>
      <c r="G75" s="471"/>
      <c r="H75" s="367"/>
      <c r="I75" s="367"/>
      <c r="J75" s="367"/>
      <c r="K75" s="367"/>
      <c r="L75" s="367"/>
      <c r="M75" s="367"/>
      <c r="N75" s="367"/>
      <c r="O75" s="367"/>
      <c r="P75" s="367"/>
      <c r="Q75" s="367"/>
    </row>
    <row r="76" spans="1:18" ht="41.65" x14ac:dyDescent="0.4">
      <c r="A76" s="367"/>
      <c r="B76" s="456" t="s">
        <v>586</v>
      </c>
      <c r="C76" s="367"/>
      <c r="D76" s="460" t="e">
        <f>D74/D75</f>
        <v>#DIV/0!</v>
      </c>
      <c r="E76" s="460" t="e">
        <f>E74/E75</f>
        <v>#DIV/0!</v>
      </c>
      <c r="F76" s="459" t="e">
        <f>F74/F75</f>
        <v>#DIV/0!</v>
      </c>
      <c r="G76" s="470" t="e" cm="1">
        <f t="array" ref="G76">_xlfn.IFS(M76=$O$58,5,M76=$P$58,3,M76=$Q$58,1)</f>
        <v>#DIV/0!</v>
      </c>
      <c r="H76" s="367"/>
      <c r="I76" s="367"/>
      <c r="J76" s="453" t="s">
        <v>695</v>
      </c>
      <c r="K76" s="462">
        <v>1</v>
      </c>
      <c r="L76" s="462" t="s">
        <v>697</v>
      </c>
      <c r="M76" s="324" t="e" cm="1">
        <f t="array" ref="M76">_xlfn.IFS(E76&lt;1,"bună", E76=1,"medie", TRUE,"slabă")</f>
        <v>#DIV/0!</v>
      </c>
      <c r="N76" s="342"/>
      <c r="O76" s="454"/>
      <c r="P76" s="454"/>
      <c r="Q76" s="454"/>
      <c r="R76" s="313">
        <v>5</v>
      </c>
    </row>
    <row r="77" spans="1:18" ht="15.4" x14ac:dyDescent="0.4">
      <c r="A77" s="367"/>
      <c r="B77" s="456" t="s">
        <v>561</v>
      </c>
      <c r="C77" s="367"/>
      <c r="D77" s="460" t="e">
        <f>D38</f>
        <v>#DIV/0!</v>
      </c>
      <c r="E77" s="460" t="e">
        <f t="shared" ref="E77:F77" si="3">E38</f>
        <v>#DIV/0!</v>
      </c>
      <c r="F77" s="459" t="e">
        <f t="shared" si="3"/>
        <v>#DIV/0!</v>
      </c>
      <c r="G77" s="470" t="e" cm="1">
        <f t="array" ref="G77">_xlfn.IFS(M77=$O$58,7,M77=$P$58,3,M77=$Q$58,1)</f>
        <v>#DIV/0!</v>
      </c>
      <c r="H77" s="367"/>
      <c r="I77" s="453" t="s">
        <v>662</v>
      </c>
      <c r="J77" s="453" t="s">
        <v>679</v>
      </c>
      <c r="K77" s="453" t="s">
        <v>680</v>
      </c>
      <c r="L77" s="453" t="s">
        <v>674</v>
      </c>
      <c r="M77" s="324" t="e" cm="1">
        <f t="array" ref="M77">_xlfn.IFS(E77&gt;0.2,"bună", E77&gt;=0.19,"medie", TRUE,"slabă")</f>
        <v>#DIV/0!</v>
      </c>
      <c r="N77" s="342"/>
      <c r="O77" s="454"/>
      <c r="P77" s="454"/>
      <c r="Q77" s="454"/>
      <c r="R77" s="313">
        <v>7</v>
      </c>
    </row>
    <row r="78" spans="1:18" ht="15.4" x14ac:dyDescent="0.4">
      <c r="A78" s="367"/>
      <c r="B78" s="456" t="s">
        <v>568</v>
      </c>
      <c r="C78" s="367"/>
      <c r="D78" s="460" t="e">
        <f>D40</f>
        <v>#DIV/0!</v>
      </c>
      <c r="E78" s="460" t="e">
        <f t="shared" ref="E78:F78" si="4">E40</f>
        <v>#DIV/0!</v>
      </c>
      <c r="F78" s="459" t="e">
        <f t="shared" si="4"/>
        <v>#DIV/0!</v>
      </c>
      <c r="G78" s="470" t="e" cm="1">
        <f t="array" ref="G78">_xlfn.IFS(M78=$O$58,7,M78=$P$58,3,M78=$Q$58,1)</f>
        <v>#DIV/0!</v>
      </c>
      <c r="H78" s="367"/>
      <c r="I78" s="453" t="s">
        <v>662</v>
      </c>
      <c r="J78" s="453" t="s">
        <v>675</v>
      </c>
      <c r="K78" s="453" t="s">
        <v>681</v>
      </c>
      <c r="L78" s="453" t="s">
        <v>674</v>
      </c>
      <c r="M78" s="324" t="e" cm="1">
        <f t="array" ref="M78">_xlfn.IFS(E78&gt;0.1,"bună", E78&gt;=0.05,"medie", TRUE,"slabă")</f>
        <v>#DIV/0!</v>
      </c>
      <c r="N78" s="342"/>
      <c r="O78" s="454"/>
      <c r="P78" s="454"/>
      <c r="Q78" s="454"/>
      <c r="R78" s="313">
        <v>7</v>
      </c>
    </row>
    <row r="79" spans="1:18" ht="15.4" x14ac:dyDescent="0.4">
      <c r="A79" s="367"/>
      <c r="B79" s="456" t="s">
        <v>63</v>
      </c>
      <c r="C79" s="367"/>
      <c r="D79" s="457">
        <f>D37</f>
        <v>0</v>
      </c>
      <c r="E79" s="457">
        <f>E37</f>
        <v>0</v>
      </c>
      <c r="F79" s="457">
        <f>F37</f>
        <v>0</v>
      </c>
      <c r="G79" s="470" cm="1">
        <f t="array" ref="G79">_xlfn.IFS(M79=$O$58,8,M79=$P$58,4,M79=$Q$58,1)</f>
        <v>1</v>
      </c>
      <c r="H79" s="367"/>
      <c r="I79" s="453" t="s">
        <v>670</v>
      </c>
      <c r="J79" s="453" t="s">
        <v>671</v>
      </c>
      <c r="K79" s="453" t="s">
        <v>672</v>
      </c>
      <c r="L79" s="453" t="s">
        <v>673</v>
      </c>
      <c r="M79" s="324" t="str" cm="1">
        <f t="array" ref="M79">_xlfn.IFS(E79&lt;=0, "slabă", E79&gt;D79, "bună", TRUE, "medie")</f>
        <v>slabă</v>
      </c>
      <c r="N79" s="342"/>
      <c r="O79" s="454"/>
      <c r="P79" s="454"/>
      <c r="Q79" s="454"/>
      <c r="R79" s="313">
        <v>8</v>
      </c>
    </row>
    <row r="80" spans="1:18" ht="15.4" x14ac:dyDescent="0.4">
      <c r="A80" s="367"/>
      <c r="B80" s="456" t="s">
        <v>587</v>
      </c>
      <c r="C80" s="367"/>
      <c r="D80" s="458">
        <f>D43</f>
        <v>0</v>
      </c>
      <c r="E80" s="458">
        <f t="shared" ref="E80:F80" si="5">E43</f>
        <v>0</v>
      </c>
      <c r="F80" s="458">
        <f t="shared" si="5"/>
        <v>0</v>
      </c>
      <c r="G80" s="471"/>
      <c r="H80" s="367"/>
      <c r="I80" s="367"/>
      <c r="J80" s="453" t="s">
        <v>671</v>
      </c>
      <c r="K80" s="453" t="s">
        <v>672</v>
      </c>
      <c r="L80" s="453" t="s">
        <v>692</v>
      </c>
      <c r="M80" s="324" t="str" cm="1">
        <f t="array" ref="M80">_xlfn.IFS(E80&lt;=0, "slabă", E80&gt;D80, "bună", TRUE, "medie")</f>
        <v>slabă</v>
      </c>
      <c r="N80" s="342"/>
      <c r="O80" s="367"/>
      <c r="P80" s="367"/>
      <c r="Q80" s="367"/>
    </row>
    <row r="81" spans="1:18" ht="39.4" x14ac:dyDescent="0.4">
      <c r="A81" s="367"/>
      <c r="B81" s="456" t="s">
        <v>216</v>
      </c>
      <c r="C81" s="367"/>
      <c r="D81" s="458">
        <f>D48</f>
        <v>0</v>
      </c>
      <c r="E81" s="458">
        <f t="shared" ref="E81:F81" si="6">E48</f>
        <v>0</v>
      </c>
      <c r="F81" s="458">
        <f t="shared" si="6"/>
        <v>0</v>
      </c>
      <c r="G81" s="470" t="e" cm="1">
        <f t="array" ref="G81">_xlfn.IFS(M81=$O$58,7,M81=$P$58,3,M81=$Q$58,1)</f>
        <v>#DIV/0!</v>
      </c>
      <c r="H81" s="367"/>
      <c r="I81" s="453" t="s">
        <v>670</v>
      </c>
      <c r="J81" s="453" t="s">
        <v>1727</v>
      </c>
      <c r="K81" s="453" t="s">
        <v>1728</v>
      </c>
      <c r="L81" s="453" t="s">
        <v>1729</v>
      </c>
      <c r="M81" s="324" t="e" cm="1">
        <f t="array" ref="M81">_xlfn.IFS((E81 - D81)/D81 &gt;= 0.05, "bună", ABS((E81 - D81)/D81) &lt;= 0.05, "medie", (E81 - D81)/D81 &lt; -0.05, "slabă")</f>
        <v>#DIV/0!</v>
      </c>
      <c r="N81" s="342"/>
      <c r="O81" s="454"/>
      <c r="P81" s="454"/>
      <c r="Q81" s="454"/>
      <c r="R81" s="313">
        <v>7</v>
      </c>
    </row>
    <row r="82" spans="1:18" ht="15" x14ac:dyDescent="0.4">
      <c r="B82" s="539" t="s">
        <v>1824</v>
      </c>
      <c r="C82" s="539" t="str">
        <f>LEFT(C4,3)</f>
        <v>A01</v>
      </c>
      <c r="D82" s="540">
        <f>VLOOKUP($C$82,'sal014900'!$C$3:$G$109,4,0)</f>
        <v>8940.7999999999993</v>
      </c>
      <c r="E82" s="540">
        <f>VLOOKUP($C$82,'sal014900'!$C$3:$G$109,5,0)</f>
        <v>9986.2000000000007</v>
      </c>
      <c r="F82" s="540" t="e">
        <f>VLOOKUP($C$82,'sal014900'!$C$3:$G$109,6,0)</f>
        <v>#REF!</v>
      </c>
      <c r="G82" s="475" t="e">
        <f>SUM(G59:G81)</f>
        <v>#DIV/0!</v>
      </c>
      <c r="R82" s="313">
        <f>SUM(R59:R81)</f>
        <v>100</v>
      </c>
    </row>
    <row r="83" spans="1:18" ht="15" x14ac:dyDescent="0.4">
      <c r="B83" s="539" t="s">
        <v>1825</v>
      </c>
      <c r="C83" s="539"/>
      <c r="D83" s="539"/>
      <c r="E83" s="541">
        <f>E81/E82*1-1</f>
        <v>-1</v>
      </c>
      <c r="F83" s="539"/>
      <c r="G83" s="475"/>
    </row>
    <row r="84" spans="1:18" ht="15" x14ac:dyDescent="0.4">
      <c r="G84" s="475"/>
    </row>
    <row r="85" spans="1:18" x14ac:dyDescent="0.4">
      <c r="B85" s="474" t="s">
        <v>1739</v>
      </c>
    </row>
    <row r="86" spans="1:18" x14ac:dyDescent="0.4">
      <c r="B86" s="473" t="s">
        <v>1740</v>
      </c>
      <c r="C86" s="473" t="s">
        <v>1744</v>
      </c>
    </row>
    <row r="87" spans="1:18" x14ac:dyDescent="0.4">
      <c r="B87" s="473" t="s">
        <v>1741</v>
      </c>
      <c r="C87" s="473" t="s">
        <v>1745</v>
      </c>
    </row>
    <row r="88" spans="1:18" x14ac:dyDescent="0.4">
      <c r="B88" s="473" t="s">
        <v>1742</v>
      </c>
      <c r="C88" s="473" t="s">
        <v>1746</v>
      </c>
    </row>
    <row r="89" spans="1:18" x14ac:dyDescent="0.4">
      <c r="B89" s="473" t="s">
        <v>1743</v>
      </c>
      <c r="C89" s="473" t="s">
        <v>1747</v>
      </c>
    </row>
  </sheetData>
  <autoFilter ref="A8:S52" xr:uid="{19F11F5B-F211-4EF4-9D61-13AFDAB8512D}"/>
  <mergeCells count="2">
    <mergeCell ref="A1:C1"/>
    <mergeCell ref="A5:C5"/>
  </mergeCells>
  <dataValidations count="1">
    <dataValidation type="list" allowBlank="1" showInputMessage="1" showErrorMessage="1" sqref="C4" xr:uid="{BA16EB6C-1DC9-487F-AF32-AFCD2E7213C2}">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451124C-3137-4CC2-966B-09B308A272CF}">
          <x14:formula1>
            <xm:f>Sheet1!$A$1:$U$1</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3D732-9ADD-4449-8678-B8864BB71B3F}">
  <sheetPr>
    <tabColor theme="9" tint="0.79998168889431442"/>
    <pageSetUpPr autoPageBreaks="0"/>
  </sheetPr>
  <dimension ref="A1:G299"/>
  <sheetViews>
    <sheetView topLeftCell="A236" workbookViewId="0">
      <selection activeCell="B266" sqref="B266"/>
    </sheetView>
  </sheetViews>
  <sheetFormatPr defaultColWidth="9.19921875" defaultRowHeight="13.9" outlineLevelRow="1" x14ac:dyDescent="0.45"/>
  <cols>
    <col min="1" max="1" width="4.265625" style="234" customWidth="1"/>
    <col min="2" max="2" width="47.265625" style="255" customWidth="1"/>
    <col min="3" max="3" width="7.19921875" style="234" customWidth="1"/>
    <col min="4" max="5" width="15.265625" style="275" customWidth="1"/>
    <col min="6" max="6" width="16.265625" style="234" customWidth="1"/>
    <col min="7" max="7" width="21.53125" style="234" customWidth="1"/>
    <col min="8" max="16384" width="9.19921875" style="234"/>
  </cols>
  <sheetData>
    <row r="1" spans="1:7" ht="19.5" customHeight="1" x14ac:dyDescent="0.4">
      <c r="A1" s="166"/>
      <c r="B1" s="167" t="s">
        <v>152</v>
      </c>
      <c r="C1" s="166"/>
      <c r="D1" s="168"/>
      <c r="E1" s="168"/>
      <c r="F1" s="166"/>
    </row>
    <row r="2" spans="1:7" ht="23.25" customHeight="1" x14ac:dyDescent="0.45">
      <c r="A2" s="235"/>
      <c r="B2" s="236" t="s">
        <v>153</v>
      </c>
      <c r="C2" s="575"/>
      <c r="D2" s="575"/>
      <c r="E2" s="575"/>
    </row>
    <row r="3" spans="1:7" ht="22.5" customHeight="1" x14ac:dyDescent="0.45">
      <c r="A3" s="237"/>
      <c r="B3" s="238" t="s">
        <v>154</v>
      </c>
      <c r="C3" s="237"/>
      <c r="D3" s="239"/>
      <c r="E3" s="239"/>
      <c r="F3" s="239"/>
    </row>
    <row r="4" spans="1:7" ht="9" customHeight="1" x14ac:dyDescent="0.45">
      <c r="A4" s="235"/>
      <c r="B4" s="236"/>
      <c r="C4" s="235"/>
      <c r="D4" s="240"/>
      <c r="E4" s="240"/>
      <c r="F4" s="240"/>
    </row>
    <row r="5" spans="1:7" ht="27" x14ac:dyDescent="0.45">
      <c r="A5" s="502" t="s">
        <v>155</v>
      </c>
      <c r="B5" s="241" t="s">
        <v>156</v>
      </c>
      <c r="C5" s="241" t="s">
        <v>157</v>
      </c>
      <c r="D5" s="241">
        <v>2024</v>
      </c>
      <c r="E5" s="241">
        <v>2025</v>
      </c>
      <c r="F5" s="242" t="s">
        <v>1765</v>
      </c>
      <c r="G5" s="509" t="s">
        <v>1766</v>
      </c>
    </row>
    <row r="6" spans="1:7" x14ac:dyDescent="0.45">
      <c r="A6" s="241">
        <v>1</v>
      </c>
      <c r="B6" s="241">
        <v>2</v>
      </c>
      <c r="C6" s="241">
        <v>3</v>
      </c>
      <c r="D6" s="242">
        <v>4</v>
      </c>
      <c r="E6" s="242">
        <v>5</v>
      </c>
      <c r="F6" s="242">
        <v>6</v>
      </c>
    </row>
    <row r="7" spans="1:7" x14ac:dyDescent="0.45">
      <c r="A7" s="243" t="s">
        <v>223</v>
      </c>
      <c r="B7" s="244" t="s">
        <v>224</v>
      </c>
      <c r="C7" s="245"/>
      <c r="D7" s="246"/>
      <c r="E7" s="246"/>
      <c r="F7" s="246"/>
    </row>
    <row r="8" spans="1:7" x14ac:dyDescent="0.45">
      <c r="A8" s="247"/>
      <c r="B8" s="244" t="s">
        <v>160</v>
      </c>
      <c r="C8" s="245"/>
      <c r="D8" s="246"/>
      <c r="E8" s="246"/>
      <c r="F8" s="246"/>
    </row>
    <row r="9" spans="1:7" ht="13.9" customHeight="1" outlineLevel="1" x14ac:dyDescent="0.45">
      <c r="A9" s="247"/>
      <c r="B9" s="248" t="s">
        <v>225</v>
      </c>
      <c r="C9" s="245">
        <v>10</v>
      </c>
      <c r="D9" s="246"/>
      <c r="E9" s="246"/>
      <c r="F9" s="246"/>
    </row>
    <row r="10" spans="1:7" ht="13.9" customHeight="1" outlineLevel="1" x14ac:dyDescent="0.45">
      <c r="A10" s="247"/>
      <c r="B10" s="248" t="s">
        <v>226</v>
      </c>
      <c r="C10" s="245">
        <v>20</v>
      </c>
      <c r="D10" s="246">
        <f>D12+D13+D14+D15</f>
        <v>0</v>
      </c>
      <c r="E10" s="246">
        <f>E12+E13+E14+E15</f>
        <v>0</v>
      </c>
      <c r="F10" s="246">
        <f>F12+F13+F14+F15</f>
        <v>0</v>
      </c>
    </row>
    <row r="11" spans="1:7" ht="13.9" customHeight="1" outlineLevel="1" x14ac:dyDescent="0.45">
      <c r="A11" s="247"/>
      <c r="B11" s="249" t="s">
        <v>227</v>
      </c>
      <c r="C11" s="245"/>
      <c r="D11" s="246"/>
      <c r="E11" s="246"/>
      <c r="F11" s="246"/>
    </row>
    <row r="12" spans="1:7" ht="13.9" customHeight="1" outlineLevel="1" x14ac:dyDescent="0.45">
      <c r="A12" s="247"/>
      <c r="B12" s="249" t="s">
        <v>228</v>
      </c>
      <c r="C12" s="250">
        <v>21</v>
      </c>
      <c r="D12" s="251"/>
      <c r="E12" s="251"/>
      <c r="F12" s="251"/>
    </row>
    <row r="13" spans="1:7" ht="13.9" customHeight="1" outlineLevel="1" x14ac:dyDescent="0.45">
      <c r="A13" s="247"/>
      <c r="B13" s="249" t="s">
        <v>229</v>
      </c>
      <c r="C13" s="250">
        <v>22</v>
      </c>
      <c r="D13" s="251"/>
      <c r="E13" s="251"/>
      <c r="F13" s="251"/>
    </row>
    <row r="14" spans="1:7" ht="13.9" customHeight="1" outlineLevel="1" x14ac:dyDescent="0.45">
      <c r="A14" s="247"/>
      <c r="B14" s="249" t="s">
        <v>230</v>
      </c>
      <c r="C14" s="250">
        <v>23</v>
      </c>
      <c r="D14" s="251"/>
      <c r="E14" s="251"/>
      <c r="F14" s="251"/>
    </row>
    <row r="15" spans="1:7" ht="13.9" customHeight="1" outlineLevel="1" x14ac:dyDescent="0.45">
      <c r="A15" s="247"/>
      <c r="B15" s="249" t="s">
        <v>231</v>
      </c>
      <c r="C15" s="250">
        <v>24</v>
      </c>
      <c r="D15" s="251"/>
      <c r="E15" s="251"/>
      <c r="F15" s="251"/>
    </row>
    <row r="16" spans="1:7" ht="13.9" customHeight="1" outlineLevel="1" x14ac:dyDescent="0.45">
      <c r="A16" s="247"/>
      <c r="B16" s="248" t="s">
        <v>232</v>
      </c>
      <c r="C16" s="245">
        <v>30</v>
      </c>
      <c r="D16" s="246"/>
      <c r="E16" s="246"/>
      <c r="F16" s="246"/>
    </row>
    <row r="17" spans="1:6" ht="13.9" customHeight="1" outlineLevel="1" x14ac:dyDescent="0.45">
      <c r="A17" s="247"/>
      <c r="B17" s="248" t="s">
        <v>233</v>
      </c>
      <c r="C17" s="245">
        <v>40</v>
      </c>
      <c r="D17" s="246"/>
      <c r="E17" s="246"/>
      <c r="F17" s="246"/>
    </row>
    <row r="18" spans="1:6" ht="27.75" x14ac:dyDescent="0.45">
      <c r="A18" s="247"/>
      <c r="B18" s="244" t="s">
        <v>234</v>
      </c>
      <c r="C18" s="252">
        <v>50</v>
      </c>
      <c r="D18" s="253">
        <f>D9+D10+D16+D17</f>
        <v>0</v>
      </c>
      <c r="E18" s="253">
        <f>E9+E10+E16+E17</f>
        <v>0</v>
      </c>
      <c r="F18" s="253">
        <f>F9+F10+F16+F17</f>
        <v>0</v>
      </c>
    </row>
    <row r="19" spans="1:6" x14ac:dyDescent="0.45">
      <c r="A19" s="247"/>
      <c r="B19" s="244" t="s">
        <v>162</v>
      </c>
      <c r="C19" s="245"/>
      <c r="D19" s="246"/>
      <c r="E19" s="246"/>
      <c r="F19" s="246"/>
    </row>
    <row r="20" spans="1:6" ht="13.9" customHeight="1" outlineLevel="1" x14ac:dyDescent="0.45">
      <c r="A20" s="247"/>
      <c r="B20" s="248" t="s">
        <v>235</v>
      </c>
      <c r="C20" s="245">
        <v>60</v>
      </c>
      <c r="D20" s="246"/>
      <c r="E20" s="246"/>
      <c r="F20" s="246"/>
    </row>
    <row r="21" spans="1:6" ht="13.9" customHeight="1" outlineLevel="1" x14ac:dyDescent="0.45">
      <c r="A21" s="247"/>
      <c r="B21" s="248" t="s">
        <v>236</v>
      </c>
      <c r="C21" s="245">
        <v>70</v>
      </c>
      <c r="D21" s="246"/>
      <c r="E21" s="246"/>
      <c r="F21" s="246"/>
    </row>
    <row r="22" spans="1:6" ht="13.9" customHeight="1" outlineLevel="1" x14ac:dyDescent="0.45">
      <c r="A22" s="247"/>
      <c r="B22" s="248" t="s">
        <v>237</v>
      </c>
      <c r="C22" s="245">
        <v>80</v>
      </c>
      <c r="D22" s="246">
        <f>D24+D25+D26+D27+D28+D29</f>
        <v>0</v>
      </c>
      <c r="E22" s="246">
        <f>E24+E25+E26+E27+E28+E29</f>
        <v>0</v>
      </c>
      <c r="F22" s="246">
        <f>F24+F25+F26+F27+F28+F29</f>
        <v>0</v>
      </c>
    </row>
    <row r="23" spans="1:6" ht="13.9" customHeight="1" outlineLevel="1" x14ac:dyDescent="0.45">
      <c r="A23" s="247"/>
      <c r="B23" s="249" t="s">
        <v>227</v>
      </c>
      <c r="C23" s="245"/>
      <c r="D23" s="246"/>
      <c r="E23" s="246"/>
      <c r="F23" s="246"/>
    </row>
    <row r="24" spans="1:6" ht="13.9" customHeight="1" outlineLevel="1" x14ac:dyDescent="0.45">
      <c r="A24" s="247"/>
      <c r="B24" s="249" t="s">
        <v>238</v>
      </c>
      <c r="C24" s="250">
        <v>81</v>
      </c>
      <c r="D24" s="251"/>
      <c r="E24" s="251"/>
      <c r="F24" s="251"/>
    </row>
    <row r="25" spans="1:6" ht="13.9" customHeight="1" outlineLevel="1" x14ac:dyDescent="0.45">
      <c r="A25" s="247"/>
      <c r="B25" s="249" t="s">
        <v>239</v>
      </c>
      <c r="C25" s="250">
        <v>82</v>
      </c>
      <c r="D25" s="251"/>
      <c r="E25" s="251"/>
      <c r="F25" s="251"/>
    </row>
    <row r="26" spans="1:6" ht="13.9" customHeight="1" outlineLevel="1" x14ac:dyDescent="0.45">
      <c r="A26" s="247"/>
      <c r="B26" s="249" t="s">
        <v>240</v>
      </c>
      <c r="C26" s="250">
        <v>83</v>
      </c>
      <c r="D26" s="251"/>
      <c r="E26" s="251"/>
      <c r="F26" s="251"/>
    </row>
    <row r="27" spans="1:6" ht="13.9" customHeight="1" outlineLevel="1" x14ac:dyDescent="0.45">
      <c r="A27" s="247"/>
      <c r="B27" s="249" t="s">
        <v>241</v>
      </c>
      <c r="C27" s="250">
        <v>84</v>
      </c>
      <c r="D27" s="251"/>
      <c r="E27" s="251"/>
      <c r="F27" s="251"/>
    </row>
    <row r="28" spans="1:6" ht="13.9" customHeight="1" outlineLevel="1" x14ac:dyDescent="0.45">
      <c r="A28" s="247"/>
      <c r="B28" s="249" t="s">
        <v>242</v>
      </c>
      <c r="C28" s="250">
        <v>85</v>
      </c>
      <c r="D28" s="251"/>
      <c r="E28" s="251"/>
      <c r="F28" s="251"/>
    </row>
    <row r="29" spans="1:6" ht="13.9" customHeight="1" outlineLevel="1" x14ac:dyDescent="0.45">
      <c r="A29" s="247"/>
      <c r="B29" s="249" t="s">
        <v>243</v>
      </c>
      <c r="C29" s="250">
        <v>86</v>
      </c>
      <c r="D29" s="251"/>
      <c r="E29" s="251"/>
      <c r="F29" s="251"/>
    </row>
    <row r="30" spans="1:6" ht="13.9" customHeight="1" outlineLevel="1" x14ac:dyDescent="0.45">
      <c r="A30" s="247"/>
      <c r="B30" s="248" t="s">
        <v>244</v>
      </c>
      <c r="C30" s="245">
        <v>90</v>
      </c>
      <c r="D30" s="246"/>
      <c r="E30" s="246"/>
      <c r="F30" s="246"/>
    </row>
    <row r="31" spans="1:6" ht="13.9" customHeight="1" outlineLevel="1" x14ac:dyDescent="0.45">
      <c r="A31" s="247"/>
      <c r="B31" s="248" t="s">
        <v>245</v>
      </c>
      <c r="C31" s="245">
        <v>100</v>
      </c>
      <c r="D31" s="246"/>
      <c r="E31" s="246"/>
      <c r="F31" s="246"/>
    </row>
    <row r="32" spans="1:6" ht="13.9" customHeight="1" outlineLevel="1" x14ac:dyDescent="0.45">
      <c r="A32" s="247"/>
      <c r="B32" s="248" t="s">
        <v>246</v>
      </c>
      <c r="C32" s="245">
        <v>110</v>
      </c>
      <c r="D32" s="246"/>
      <c r="E32" s="246"/>
      <c r="F32" s="246"/>
    </row>
    <row r="33" spans="1:6" ht="13.9" customHeight="1" outlineLevel="1" x14ac:dyDescent="0.45">
      <c r="A33" s="247"/>
      <c r="B33" s="248" t="s">
        <v>247</v>
      </c>
      <c r="C33" s="245">
        <v>120</v>
      </c>
      <c r="D33" s="246"/>
      <c r="E33" s="246"/>
      <c r="F33" s="246"/>
    </row>
    <row r="34" spans="1:6" ht="27.75" x14ac:dyDescent="0.45">
      <c r="A34" s="247"/>
      <c r="B34" s="244" t="s">
        <v>248</v>
      </c>
      <c r="C34" s="252">
        <v>130</v>
      </c>
      <c r="D34" s="253">
        <f>D20+D21+D22+D30+D31+D32+D33</f>
        <v>0</v>
      </c>
      <c r="E34" s="253">
        <f>E20+E21+E22+E30+E31+E32+E33</f>
        <v>0</v>
      </c>
      <c r="F34" s="253">
        <f>F20+F21+F22+F30+F31+F32+F33</f>
        <v>0</v>
      </c>
    </row>
    <row r="35" spans="1:6" x14ac:dyDescent="0.45">
      <c r="A35" s="247"/>
      <c r="B35" s="244" t="s">
        <v>164</v>
      </c>
      <c r="C35" s="245"/>
      <c r="D35" s="246"/>
      <c r="E35" s="246"/>
      <c r="F35" s="246"/>
    </row>
    <row r="36" spans="1:6" ht="13.9" customHeight="1" outlineLevel="1" x14ac:dyDescent="0.45">
      <c r="A36" s="247"/>
      <c r="B36" s="248" t="s">
        <v>249</v>
      </c>
      <c r="C36" s="245">
        <v>140</v>
      </c>
      <c r="D36" s="246"/>
      <c r="E36" s="246"/>
      <c r="F36" s="246"/>
    </row>
    <row r="37" spans="1:6" outlineLevel="1" x14ac:dyDescent="0.45">
      <c r="A37" s="247"/>
      <c r="B37" s="248" t="s">
        <v>250</v>
      </c>
      <c r="C37" s="245">
        <v>150</v>
      </c>
      <c r="D37" s="246">
        <f>D39+D40+D41+D42</f>
        <v>0</v>
      </c>
      <c r="E37" s="246">
        <f>E39+E40+E41+E42</f>
        <v>0</v>
      </c>
      <c r="F37" s="246">
        <f>F39+F40+F41+F42</f>
        <v>0</v>
      </c>
    </row>
    <row r="38" spans="1:6" ht="13.9" customHeight="1" outlineLevel="1" x14ac:dyDescent="0.45">
      <c r="A38" s="247"/>
      <c r="B38" s="249" t="s">
        <v>227</v>
      </c>
      <c r="C38" s="245"/>
      <c r="D38" s="246"/>
      <c r="E38" s="246"/>
      <c r="F38" s="246"/>
    </row>
    <row r="39" spans="1:6" ht="27.75" outlineLevel="1" x14ac:dyDescent="0.45">
      <c r="A39" s="247"/>
      <c r="B39" s="254" t="s">
        <v>251</v>
      </c>
      <c r="C39" s="250">
        <v>151</v>
      </c>
      <c r="D39" s="251"/>
      <c r="E39" s="251"/>
      <c r="F39" s="251"/>
    </row>
    <row r="40" spans="1:6" outlineLevel="1" x14ac:dyDescent="0.45">
      <c r="A40" s="247"/>
      <c r="B40" s="254" t="s">
        <v>252</v>
      </c>
      <c r="C40" s="250">
        <v>152</v>
      </c>
      <c r="D40" s="251"/>
      <c r="E40" s="251"/>
      <c r="F40" s="251"/>
    </row>
    <row r="41" spans="1:6" ht="27.75" outlineLevel="1" x14ac:dyDescent="0.45">
      <c r="A41" s="247"/>
      <c r="B41" s="254" t="s">
        <v>253</v>
      </c>
      <c r="C41" s="250">
        <v>153</v>
      </c>
      <c r="D41" s="251"/>
      <c r="E41" s="251"/>
      <c r="F41" s="251"/>
    </row>
    <row r="42" spans="1:6" ht="13.9" customHeight="1" outlineLevel="1" x14ac:dyDescent="0.45">
      <c r="A42" s="247"/>
      <c r="B42" s="254" t="s">
        <v>254</v>
      </c>
      <c r="C42" s="250">
        <v>154</v>
      </c>
      <c r="D42" s="251"/>
      <c r="E42" s="251"/>
      <c r="F42" s="251"/>
    </row>
    <row r="43" spans="1:6" ht="27.75" x14ac:dyDescent="0.45">
      <c r="A43" s="247"/>
      <c r="B43" s="244" t="s">
        <v>255</v>
      </c>
      <c r="C43" s="252">
        <v>160</v>
      </c>
      <c r="D43" s="253">
        <f>D36+D37</f>
        <v>0</v>
      </c>
      <c r="E43" s="253">
        <f>E36+E37</f>
        <v>0</v>
      </c>
      <c r="F43" s="253">
        <f>F36+F37</f>
        <v>0</v>
      </c>
    </row>
    <row r="44" spans="1:6" x14ac:dyDescent="0.45">
      <c r="A44" s="255"/>
      <c r="B44" s="244" t="s">
        <v>256</v>
      </c>
      <c r="C44" s="245"/>
      <c r="D44" s="246"/>
      <c r="E44" s="246"/>
      <c r="F44" s="246"/>
    </row>
    <row r="45" spans="1:6" outlineLevel="1" x14ac:dyDescent="0.45">
      <c r="A45" s="255"/>
      <c r="B45" s="248" t="s">
        <v>257</v>
      </c>
      <c r="C45" s="245">
        <v>170</v>
      </c>
      <c r="D45" s="246"/>
      <c r="E45" s="246"/>
      <c r="F45" s="246"/>
    </row>
    <row r="46" spans="1:6" outlineLevel="1" x14ac:dyDescent="0.45">
      <c r="A46" s="255"/>
      <c r="B46" s="248" t="s">
        <v>258</v>
      </c>
      <c r="C46" s="245">
        <v>180</v>
      </c>
      <c r="D46" s="246"/>
      <c r="E46" s="246"/>
      <c r="F46" s="246"/>
    </row>
    <row r="47" spans="1:6" ht="19.5" customHeight="1" outlineLevel="1" x14ac:dyDescent="0.45">
      <c r="A47" s="255"/>
      <c r="B47" s="249" t="s">
        <v>259</v>
      </c>
      <c r="C47" s="250">
        <v>181</v>
      </c>
      <c r="D47" s="251"/>
      <c r="E47" s="251"/>
      <c r="F47" s="251"/>
    </row>
    <row r="48" spans="1:6" outlineLevel="1" x14ac:dyDescent="0.45">
      <c r="A48" s="255"/>
      <c r="B48" s="248" t="s">
        <v>260</v>
      </c>
      <c r="C48" s="245">
        <v>190</v>
      </c>
      <c r="D48" s="246"/>
      <c r="E48" s="246"/>
      <c r="F48" s="246"/>
    </row>
    <row r="49" spans="1:6" outlineLevel="1" x14ac:dyDescent="0.45">
      <c r="A49" s="255"/>
      <c r="B49" s="248" t="s">
        <v>261</v>
      </c>
      <c r="C49" s="245">
        <v>200</v>
      </c>
      <c r="D49" s="246"/>
      <c r="E49" s="246"/>
      <c r="F49" s="246"/>
    </row>
    <row r="50" spans="1:6" outlineLevel="1" x14ac:dyDescent="0.45">
      <c r="A50" s="255"/>
      <c r="B50" s="248" t="s">
        <v>262</v>
      </c>
      <c r="C50" s="245">
        <v>210</v>
      </c>
      <c r="D50" s="246"/>
      <c r="E50" s="246"/>
      <c r="F50" s="246"/>
    </row>
    <row r="51" spans="1:6" ht="27.4" x14ac:dyDescent="0.45">
      <c r="A51" s="255"/>
      <c r="B51" s="244" t="s">
        <v>263</v>
      </c>
      <c r="C51" s="252">
        <v>220</v>
      </c>
      <c r="D51" s="253">
        <f>D45+D46+D47+D48+D49+D50</f>
        <v>0</v>
      </c>
      <c r="E51" s="253">
        <f>E45+E46+E47+E48+E49+E50</f>
        <v>0</v>
      </c>
      <c r="F51" s="253">
        <f>F45+F46+F47+F48+F49+F50</f>
        <v>0</v>
      </c>
    </row>
    <row r="52" spans="1:6" ht="27.75" x14ac:dyDescent="0.45">
      <c r="A52" s="256"/>
      <c r="B52" s="244" t="s">
        <v>264</v>
      </c>
      <c r="C52" s="252">
        <v>230</v>
      </c>
      <c r="D52" s="253">
        <f>D18+D34+D43+D51</f>
        <v>0</v>
      </c>
      <c r="E52" s="253">
        <f>E18+E34+E43+E51</f>
        <v>0</v>
      </c>
      <c r="F52" s="253">
        <f>F18+F34+F43+F51</f>
        <v>0</v>
      </c>
    </row>
    <row r="53" spans="1:6" x14ac:dyDescent="0.45">
      <c r="A53" s="243" t="s">
        <v>265</v>
      </c>
      <c r="B53" s="244" t="s">
        <v>266</v>
      </c>
      <c r="C53" s="245"/>
      <c r="D53" s="246"/>
      <c r="E53" s="246"/>
      <c r="F53" s="246"/>
    </row>
    <row r="54" spans="1:6" x14ac:dyDescent="0.45">
      <c r="A54" s="247"/>
      <c r="B54" s="244" t="s">
        <v>172</v>
      </c>
      <c r="C54" s="245"/>
      <c r="D54" s="246"/>
      <c r="E54" s="246"/>
      <c r="F54" s="246"/>
    </row>
    <row r="55" spans="1:6" ht="13.9" customHeight="1" outlineLevel="1" x14ac:dyDescent="0.45">
      <c r="A55" s="247"/>
      <c r="B55" s="248" t="s">
        <v>267</v>
      </c>
      <c r="C55" s="245">
        <v>240</v>
      </c>
      <c r="D55" s="246"/>
      <c r="E55" s="246"/>
      <c r="F55" s="246"/>
    </row>
    <row r="56" spans="1:6" ht="14.55" customHeight="1" outlineLevel="1" x14ac:dyDescent="0.45">
      <c r="A56" s="247"/>
      <c r="B56" s="248" t="s">
        <v>268</v>
      </c>
      <c r="C56" s="245">
        <v>250</v>
      </c>
      <c r="D56" s="246"/>
      <c r="E56" s="246"/>
      <c r="F56" s="246"/>
    </row>
    <row r="57" spans="1:6" ht="14.55" customHeight="1" outlineLevel="1" x14ac:dyDescent="0.45">
      <c r="A57" s="247"/>
      <c r="B57" s="248" t="s">
        <v>269</v>
      </c>
      <c r="C57" s="245">
        <v>260</v>
      </c>
      <c r="D57" s="246"/>
      <c r="E57" s="246"/>
      <c r="F57" s="246"/>
    </row>
    <row r="58" spans="1:6" ht="14.55" customHeight="1" outlineLevel="1" x14ac:dyDescent="0.45">
      <c r="A58" s="247"/>
      <c r="B58" s="248" t="s">
        <v>270</v>
      </c>
      <c r="C58" s="245">
        <v>270</v>
      </c>
      <c r="D58" s="246"/>
      <c r="E58" s="246"/>
      <c r="F58" s="246"/>
    </row>
    <row r="59" spans="1:6" ht="14.55" customHeight="1" outlineLevel="1" x14ac:dyDescent="0.45">
      <c r="A59" s="247"/>
      <c r="B59" s="248" t="s">
        <v>271</v>
      </c>
      <c r="C59" s="245">
        <v>280</v>
      </c>
      <c r="D59" s="246"/>
      <c r="E59" s="246"/>
      <c r="F59" s="246"/>
    </row>
    <row r="60" spans="1:6" x14ac:dyDescent="0.45">
      <c r="A60" s="247"/>
      <c r="B60" s="244" t="s">
        <v>272</v>
      </c>
      <c r="C60" s="252">
        <v>290</v>
      </c>
      <c r="D60" s="253">
        <f>D55+D56+D57+D58+D59</f>
        <v>0</v>
      </c>
      <c r="E60" s="253">
        <f>E55+E56+E57+E58+E59</f>
        <v>0</v>
      </c>
      <c r="F60" s="253">
        <f>F55+F56+F57+F58+F59</f>
        <v>0</v>
      </c>
    </row>
    <row r="61" spans="1:6" x14ac:dyDescent="0.45">
      <c r="A61" s="247"/>
      <c r="B61" s="244" t="s">
        <v>273</v>
      </c>
      <c r="C61" s="245"/>
      <c r="D61" s="246"/>
      <c r="E61" s="246"/>
      <c r="F61" s="246"/>
    </row>
    <row r="62" spans="1:6" ht="14.55" customHeight="1" outlineLevel="1" x14ac:dyDescent="0.45">
      <c r="A62" s="247"/>
      <c r="B62" s="248" t="s">
        <v>274</v>
      </c>
      <c r="C62" s="245">
        <v>300</v>
      </c>
      <c r="D62" s="246"/>
      <c r="E62" s="246"/>
      <c r="F62" s="246"/>
    </row>
    <row r="63" spans="1:6" ht="14.55" customHeight="1" outlineLevel="1" x14ac:dyDescent="0.45">
      <c r="A63" s="247"/>
      <c r="B63" s="248" t="s">
        <v>275</v>
      </c>
      <c r="C63" s="245">
        <v>310</v>
      </c>
      <c r="D63" s="246"/>
      <c r="E63" s="246"/>
      <c r="F63" s="246"/>
    </row>
    <row r="64" spans="1:6" s="258" customFormat="1" ht="14.55" customHeight="1" outlineLevel="1" x14ac:dyDescent="0.45">
      <c r="A64" s="257"/>
      <c r="B64" s="249" t="s">
        <v>259</v>
      </c>
      <c r="C64" s="250">
        <v>311</v>
      </c>
      <c r="D64" s="251"/>
      <c r="E64" s="251"/>
      <c r="F64" s="251"/>
    </row>
    <row r="65" spans="1:6" ht="14.55" customHeight="1" outlineLevel="1" x14ac:dyDescent="0.45">
      <c r="A65" s="247"/>
      <c r="B65" s="248" t="s">
        <v>276</v>
      </c>
      <c r="C65" s="245">
        <v>320</v>
      </c>
      <c r="D65" s="246"/>
      <c r="E65" s="246"/>
      <c r="F65" s="246"/>
    </row>
    <row r="66" spans="1:6" ht="14.55" customHeight="1" outlineLevel="1" x14ac:dyDescent="0.45">
      <c r="A66" s="247"/>
      <c r="B66" s="248" t="s">
        <v>277</v>
      </c>
      <c r="C66" s="245">
        <v>330</v>
      </c>
      <c r="D66" s="246"/>
      <c r="E66" s="246"/>
      <c r="F66" s="246"/>
    </row>
    <row r="67" spans="1:6" ht="14.55" customHeight="1" outlineLevel="1" x14ac:dyDescent="0.45">
      <c r="A67" s="247"/>
      <c r="B67" s="248" t="s">
        <v>278</v>
      </c>
      <c r="C67" s="245">
        <v>340</v>
      </c>
      <c r="D67" s="246"/>
      <c r="E67" s="246"/>
      <c r="F67" s="246"/>
    </row>
    <row r="68" spans="1:6" ht="14.55" customHeight="1" outlineLevel="1" x14ac:dyDescent="0.45">
      <c r="A68" s="247"/>
      <c r="B68" s="248" t="s">
        <v>279</v>
      </c>
      <c r="C68" s="245">
        <v>350</v>
      </c>
      <c r="D68" s="246"/>
      <c r="E68" s="246"/>
      <c r="F68" s="246"/>
    </row>
    <row r="69" spans="1:6" ht="14.55" customHeight="1" outlineLevel="1" x14ac:dyDescent="0.45">
      <c r="A69" s="247"/>
      <c r="B69" s="248" t="s">
        <v>280</v>
      </c>
      <c r="C69" s="245">
        <v>360</v>
      </c>
      <c r="D69" s="246"/>
      <c r="E69" s="246"/>
      <c r="F69" s="246"/>
    </row>
    <row r="70" spans="1:6" ht="27.75" x14ac:dyDescent="0.45">
      <c r="A70" s="247"/>
      <c r="B70" s="244" t="s">
        <v>281</v>
      </c>
      <c r="C70" s="252">
        <v>370</v>
      </c>
      <c r="D70" s="253">
        <f>D62+D63+D65+D66+D67+D68+D69</f>
        <v>0</v>
      </c>
      <c r="E70" s="253">
        <f>E62+E63+E65+E66+E67+E68+E69</f>
        <v>0</v>
      </c>
      <c r="F70" s="253">
        <f>F62+F63+F65+F66+F67+F68+F69</f>
        <v>0</v>
      </c>
    </row>
    <row r="71" spans="1:6" x14ac:dyDescent="0.45">
      <c r="A71" s="247"/>
      <c r="B71" s="244" t="s">
        <v>282</v>
      </c>
      <c r="C71" s="245"/>
      <c r="D71" s="246"/>
      <c r="E71" s="246"/>
      <c r="F71" s="246"/>
    </row>
    <row r="72" spans="1:6" ht="14.55" customHeight="1" outlineLevel="1" x14ac:dyDescent="0.45">
      <c r="A72" s="247"/>
      <c r="B72" s="248" t="s">
        <v>283</v>
      </c>
      <c r="C72" s="245">
        <v>380</v>
      </c>
      <c r="D72" s="246"/>
      <c r="E72" s="246"/>
      <c r="F72" s="246"/>
    </row>
    <row r="73" spans="1:6" ht="14.55" customHeight="1" outlineLevel="1" x14ac:dyDescent="0.45">
      <c r="A73" s="247"/>
      <c r="B73" s="248" t="s">
        <v>284</v>
      </c>
      <c r="C73" s="245">
        <v>390</v>
      </c>
      <c r="D73" s="246">
        <f>D75+D76+D77+D78</f>
        <v>0</v>
      </c>
      <c r="E73" s="246">
        <f>E75+E76+E77+E78</f>
        <v>0</v>
      </c>
      <c r="F73" s="246">
        <f>F75+F76+F77+F78</f>
        <v>0</v>
      </c>
    </row>
    <row r="74" spans="1:6" ht="13.9" customHeight="1" outlineLevel="1" x14ac:dyDescent="0.45">
      <c r="A74" s="247"/>
      <c r="B74" s="249" t="s">
        <v>227</v>
      </c>
      <c r="C74" s="245"/>
      <c r="D74" s="246"/>
      <c r="E74" s="246"/>
      <c r="F74" s="246"/>
    </row>
    <row r="75" spans="1:6" ht="27.75" outlineLevel="1" x14ac:dyDescent="0.45">
      <c r="A75" s="247"/>
      <c r="B75" s="249" t="s">
        <v>251</v>
      </c>
      <c r="C75" s="250">
        <v>391</v>
      </c>
      <c r="D75" s="251"/>
      <c r="E75" s="251"/>
      <c r="F75" s="251"/>
    </row>
    <row r="76" spans="1:6" ht="14.55" customHeight="1" outlineLevel="1" x14ac:dyDescent="0.45">
      <c r="A76" s="247"/>
      <c r="B76" s="249" t="s">
        <v>252</v>
      </c>
      <c r="C76" s="250">
        <v>392</v>
      </c>
      <c r="D76" s="251"/>
      <c r="E76" s="251"/>
      <c r="F76" s="251"/>
    </row>
    <row r="77" spans="1:6" ht="27.75" outlineLevel="1" x14ac:dyDescent="0.45">
      <c r="A77" s="247"/>
      <c r="B77" s="249" t="s">
        <v>253</v>
      </c>
      <c r="C77" s="250">
        <v>393</v>
      </c>
      <c r="D77" s="251"/>
      <c r="E77" s="251"/>
      <c r="F77" s="251"/>
    </row>
    <row r="78" spans="1:6" ht="14.55" customHeight="1" outlineLevel="1" x14ac:dyDescent="0.45">
      <c r="A78" s="247"/>
      <c r="B78" s="249" t="s">
        <v>285</v>
      </c>
      <c r="C78" s="250">
        <v>394</v>
      </c>
      <c r="D78" s="251"/>
      <c r="E78" s="251"/>
      <c r="F78" s="251"/>
    </row>
    <row r="79" spans="1:6" x14ac:dyDescent="0.45">
      <c r="A79" s="247"/>
      <c r="B79" s="244" t="s">
        <v>286</v>
      </c>
      <c r="C79" s="252">
        <v>400</v>
      </c>
      <c r="D79" s="253">
        <f>D72+D73</f>
        <v>0</v>
      </c>
      <c r="E79" s="253">
        <f>E72+E73</f>
        <v>0</v>
      </c>
      <c r="F79" s="253">
        <f>F72+F73</f>
        <v>0</v>
      </c>
    </row>
    <row r="80" spans="1:6" x14ac:dyDescent="0.45">
      <c r="A80" s="247"/>
      <c r="B80" s="244" t="s">
        <v>287</v>
      </c>
      <c r="C80" s="252">
        <v>410</v>
      </c>
      <c r="D80" s="253"/>
      <c r="E80" s="253"/>
      <c r="F80" s="253"/>
    </row>
    <row r="81" spans="1:6" ht="27.75" x14ac:dyDescent="0.45">
      <c r="A81" s="247"/>
      <c r="B81" s="243" t="s">
        <v>288</v>
      </c>
      <c r="C81" s="259">
        <v>420</v>
      </c>
      <c r="D81" s="260">
        <f>D60+D70+D79+D80</f>
        <v>0</v>
      </c>
      <c r="E81" s="260">
        <f>E60+E70+E79+E80</f>
        <v>0</v>
      </c>
      <c r="F81" s="260">
        <f>F60+F70+F79+F80</f>
        <v>0</v>
      </c>
    </row>
    <row r="82" spans="1:6" ht="18.75" customHeight="1" x14ac:dyDescent="0.45">
      <c r="A82" s="261"/>
      <c r="B82" s="262" t="s">
        <v>289</v>
      </c>
      <c r="C82" s="241">
        <v>430</v>
      </c>
      <c r="D82" s="188">
        <f>D52+D81</f>
        <v>0</v>
      </c>
      <c r="E82" s="188">
        <f>E52+E81</f>
        <v>0</v>
      </c>
      <c r="F82" s="188">
        <f>F52+F81</f>
        <v>0</v>
      </c>
    </row>
    <row r="83" spans="1:6" ht="25.5" customHeight="1" x14ac:dyDescent="0.45">
      <c r="A83" s="263" t="s">
        <v>290</v>
      </c>
      <c r="B83" s="244" t="s">
        <v>291</v>
      </c>
      <c r="C83" s="245"/>
      <c r="D83" s="246"/>
      <c r="E83" s="246"/>
      <c r="F83" s="246"/>
    </row>
    <row r="84" spans="1:6" x14ac:dyDescent="0.45">
      <c r="A84" s="236"/>
      <c r="B84" s="244" t="s">
        <v>184</v>
      </c>
      <c r="C84" s="245"/>
      <c r="D84" s="246"/>
      <c r="E84" s="246"/>
      <c r="F84" s="246"/>
    </row>
    <row r="85" spans="1:6" ht="14.55" customHeight="1" outlineLevel="1" x14ac:dyDescent="0.45">
      <c r="A85" s="236"/>
      <c r="B85" s="248" t="s">
        <v>292</v>
      </c>
      <c r="C85" s="245">
        <v>440</v>
      </c>
      <c r="D85" s="246"/>
      <c r="E85" s="246"/>
      <c r="F85" s="246"/>
    </row>
    <row r="86" spans="1:6" outlineLevel="1" x14ac:dyDescent="0.45">
      <c r="A86" s="236"/>
      <c r="B86" s="248" t="s">
        <v>293</v>
      </c>
      <c r="C86" s="245">
        <v>450</v>
      </c>
      <c r="D86" s="246"/>
      <c r="E86" s="246"/>
      <c r="F86" s="246"/>
    </row>
    <row r="87" spans="1:6" ht="14.55" customHeight="1" outlineLevel="1" x14ac:dyDescent="0.45">
      <c r="A87" s="236"/>
      <c r="B87" s="248" t="s">
        <v>294</v>
      </c>
      <c r="C87" s="245">
        <v>460</v>
      </c>
      <c r="D87" s="246"/>
      <c r="E87" s="246"/>
      <c r="F87" s="246"/>
    </row>
    <row r="88" spans="1:6" outlineLevel="1" x14ac:dyDescent="0.45">
      <c r="A88" s="236"/>
      <c r="B88" s="248" t="s">
        <v>295</v>
      </c>
      <c r="C88" s="245">
        <v>470</v>
      </c>
      <c r="D88" s="246"/>
      <c r="E88" s="246"/>
      <c r="F88" s="246"/>
    </row>
    <row r="89" spans="1:6" outlineLevel="1" x14ac:dyDescent="0.45">
      <c r="A89" s="236"/>
      <c r="B89" s="248" t="s">
        <v>296</v>
      </c>
      <c r="C89" s="245">
        <v>480</v>
      </c>
      <c r="D89" s="246"/>
      <c r="E89" s="246"/>
      <c r="F89" s="246"/>
    </row>
    <row r="90" spans="1:6" ht="27.75" x14ac:dyDescent="0.45">
      <c r="A90" s="236"/>
      <c r="B90" s="244" t="s">
        <v>297</v>
      </c>
      <c r="C90" s="252">
        <v>490</v>
      </c>
      <c r="D90" s="253">
        <f>D85+D86+D87+D88+D89</f>
        <v>0</v>
      </c>
      <c r="E90" s="253">
        <f>E85+E86+E87+E88+E89</f>
        <v>0</v>
      </c>
      <c r="F90" s="253">
        <f>F85+F86+F87+F88+F89</f>
        <v>0</v>
      </c>
    </row>
    <row r="91" spans="1:6" x14ac:dyDescent="0.45">
      <c r="A91" s="236"/>
      <c r="B91" s="244" t="s">
        <v>185</v>
      </c>
      <c r="C91" s="252">
        <v>500</v>
      </c>
      <c r="D91" s="253"/>
      <c r="E91" s="253"/>
      <c r="F91" s="253"/>
    </row>
    <row r="92" spans="1:6" x14ac:dyDescent="0.45">
      <c r="A92" s="236"/>
      <c r="B92" s="244" t="s">
        <v>186</v>
      </c>
      <c r="C92" s="245"/>
      <c r="D92" s="246"/>
      <c r="E92" s="246"/>
      <c r="F92" s="246"/>
    </row>
    <row r="93" spans="1:6" ht="14.55" customHeight="1" outlineLevel="1" x14ac:dyDescent="0.45">
      <c r="A93" s="236"/>
      <c r="B93" s="248" t="s">
        <v>298</v>
      </c>
      <c r="C93" s="245">
        <v>510</v>
      </c>
      <c r="D93" s="246"/>
      <c r="E93" s="246"/>
      <c r="F93" s="246"/>
    </row>
    <row r="94" spans="1:6" ht="14.55" customHeight="1" outlineLevel="1" x14ac:dyDescent="0.45">
      <c r="A94" s="236"/>
      <c r="B94" s="248" t="s">
        <v>299</v>
      </c>
      <c r="C94" s="245">
        <v>520</v>
      </c>
      <c r="D94" s="246"/>
      <c r="E94" s="246"/>
      <c r="F94" s="246"/>
    </row>
    <row r="95" spans="1:6" ht="14.55" customHeight="1" outlineLevel="1" x14ac:dyDescent="0.45">
      <c r="A95" s="236"/>
      <c r="B95" s="248" t="s">
        <v>300</v>
      </c>
      <c r="C95" s="245">
        <v>530</v>
      </c>
      <c r="D95" s="246"/>
      <c r="E95" s="246"/>
      <c r="F95" s="246"/>
    </row>
    <row r="96" spans="1:6" x14ac:dyDescent="0.45">
      <c r="A96" s="236"/>
      <c r="B96" s="244" t="s">
        <v>301</v>
      </c>
      <c r="C96" s="252">
        <v>540</v>
      </c>
      <c r="D96" s="253">
        <f>D93+D94+D95</f>
        <v>0</v>
      </c>
      <c r="E96" s="253">
        <f>E93+E94+E95</f>
        <v>0</v>
      </c>
      <c r="F96" s="253">
        <f>F93+F94+F95</f>
        <v>0</v>
      </c>
    </row>
    <row r="97" spans="1:6" x14ac:dyDescent="0.45">
      <c r="A97" s="236"/>
      <c r="B97" s="244" t="s">
        <v>187</v>
      </c>
      <c r="C97" s="245"/>
      <c r="D97" s="246"/>
      <c r="E97" s="246"/>
      <c r="F97" s="246"/>
    </row>
    <row r="98" spans="1:6" outlineLevel="1" x14ac:dyDescent="0.45">
      <c r="A98" s="236"/>
      <c r="B98" s="248" t="s">
        <v>302</v>
      </c>
      <c r="C98" s="245">
        <v>550</v>
      </c>
      <c r="D98" s="246"/>
      <c r="E98" s="246"/>
      <c r="F98" s="246"/>
    </row>
    <row r="99" spans="1:6" ht="27.75" outlineLevel="1" x14ac:dyDescent="0.45">
      <c r="A99" s="236"/>
      <c r="B99" s="248" t="s">
        <v>303</v>
      </c>
      <c r="C99" s="245">
        <v>560</v>
      </c>
      <c r="D99" s="246"/>
      <c r="E99" s="246"/>
      <c r="F99" s="246"/>
    </row>
    <row r="100" spans="1:6" outlineLevel="1" x14ac:dyDescent="0.45">
      <c r="A100" s="236"/>
      <c r="B100" s="248" t="s">
        <v>304</v>
      </c>
      <c r="C100" s="245">
        <v>570</v>
      </c>
      <c r="D100" s="246"/>
      <c r="E100" s="246"/>
      <c r="F100" s="246"/>
    </row>
    <row r="101" spans="1:6" outlineLevel="1" x14ac:dyDescent="0.45">
      <c r="A101" s="236"/>
      <c r="B101" s="248" t="s">
        <v>305</v>
      </c>
      <c r="C101" s="245">
        <v>580</v>
      </c>
      <c r="D101" s="246"/>
      <c r="E101" s="246"/>
      <c r="F101" s="246"/>
    </row>
    <row r="102" spans="1:6" x14ac:dyDescent="0.45">
      <c r="A102" s="236"/>
      <c r="B102" s="244" t="s">
        <v>306</v>
      </c>
      <c r="C102" s="252">
        <v>590</v>
      </c>
      <c r="D102" s="253">
        <f>D98+D99+D100+D101</f>
        <v>0</v>
      </c>
      <c r="E102" s="253">
        <f>E98+E99+E100+E101</f>
        <v>0</v>
      </c>
      <c r="F102" s="253">
        <f>F98+F99+F100+F101</f>
        <v>0</v>
      </c>
    </row>
    <row r="103" spans="1:6" x14ac:dyDescent="0.45">
      <c r="A103" s="236"/>
      <c r="B103" s="244" t="s">
        <v>188</v>
      </c>
      <c r="C103" s="252">
        <v>600</v>
      </c>
      <c r="D103" s="253"/>
      <c r="E103" s="253"/>
      <c r="F103" s="253"/>
    </row>
    <row r="104" spans="1:6" x14ac:dyDescent="0.45">
      <c r="A104" s="236"/>
      <c r="B104" s="244" t="s">
        <v>189</v>
      </c>
      <c r="C104" s="252">
        <v>610</v>
      </c>
      <c r="D104" s="253"/>
      <c r="E104" s="253"/>
      <c r="F104" s="253"/>
    </row>
    <row r="105" spans="1:6" ht="27.75" x14ac:dyDescent="0.45">
      <c r="A105" s="264"/>
      <c r="B105" s="244" t="s">
        <v>307</v>
      </c>
      <c r="C105" s="252">
        <v>620</v>
      </c>
      <c r="D105" s="265">
        <f>D90+D91+D96+D102+D103+D104</f>
        <v>0</v>
      </c>
      <c r="E105" s="265">
        <f>E90+E91+E96+E102+E103+E104</f>
        <v>0</v>
      </c>
      <c r="F105" s="265">
        <f>F90+F91+F96+F102+F103+F104</f>
        <v>0</v>
      </c>
    </row>
    <row r="106" spans="1:6" x14ac:dyDescent="0.45">
      <c r="A106" s="266" t="s">
        <v>308</v>
      </c>
      <c r="B106" s="244" t="s">
        <v>309</v>
      </c>
      <c r="C106" s="245"/>
      <c r="D106" s="246"/>
      <c r="E106" s="246"/>
      <c r="F106" s="246"/>
    </row>
    <row r="107" spans="1:6" ht="13.9" customHeight="1" outlineLevel="1" x14ac:dyDescent="0.45">
      <c r="A107" s="266"/>
      <c r="B107" s="248" t="s">
        <v>310</v>
      </c>
      <c r="C107" s="245">
        <v>630</v>
      </c>
      <c r="D107" s="246"/>
      <c r="E107" s="246"/>
      <c r="F107" s="246"/>
    </row>
    <row r="108" spans="1:6" ht="13.9" customHeight="1" outlineLevel="1" x14ac:dyDescent="0.45">
      <c r="A108" s="266"/>
      <c r="B108" s="248" t="s">
        <v>311</v>
      </c>
      <c r="C108" s="245">
        <v>640</v>
      </c>
      <c r="D108" s="246">
        <f>D110+D113</f>
        <v>0</v>
      </c>
      <c r="E108" s="246">
        <f>E110+E113</f>
        <v>0</v>
      </c>
      <c r="F108" s="246">
        <f>F110+F113</f>
        <v>0</v>
      </c>
    </row>
    <row r="109" spans="1:6" outlineLevel="1" x14ac:dyDescent="0.45">
      <c r="A109" s="266"/>
      <c r="B109" s="267" t="s">
        <v>227</v>
      </c>
      <c r="C109" s="245"/>
      <c r="D109" s="268"/>
      <c r="E109" s="268"/>
      <c r="F109" s="268"/>
    </row>
    <row r="110" spans="1:6" s="258" customFormat="1" ht="13.9" customHeight="1" outlineLevel="1" x14ac:dyDescent="0.45">
      <c r="A110" s="269"/>
      <c r="B110" s="249" t="s">
        <v>312</v>
      </c>
      <c r="C110" s="250">
        <v>641</v>
      </c>
      <c r="D110" s="270"/>
      <c r="E110" s="270"/>
      <c r="F110" s="270"/>
    </row>
    <row r="111" spans="1:6" s="258" customFormat="1" ht="13.9" customHeight="1" outlineLevel="1" x14ac:dyDescent="0.45">
      <c r="A111" s="269"/>
      <c r="B111" s="249" t="s">
        <v>313</v>
      </c>
      <c r="C111" s="250"/>
      <c r="D111" s="270"/>
      <c r="E111" s="270"/>
      <c r="F111" s="270"/>
    </row>
    <row r="112" spans="1:6" s="258" customFormat="1" outlineLevel="1" x14ac:dyDescent="0.45">
      <c r="A112" s="269"/>
      <c r="B112" s="249" t="s">
        <v>314</v>
      </c>
      <c r="C112" s="250">
        <v>642</v>
      </c>
      <c r="D112" s="251"/>
      <c r="E112" s="251"/>
      <c r="F112" s="251"/>
    </row>
    <row r="113" spans="1:6" s="258" customFormat="1" ht="13.9" customHeight="1" outlineLevel="1" x14ac:dyDescent="0.45">
      <c r="A113" s="269"/>
      <c r="B113" s="249" t="s">
        <v>315</v>
      </c>
      <c r="C113" s="250">
        <v>643</v>
      </c>
      <c r="D113" s="251"/>
      <c r="E113" s="251"/>
      <c r="F113" s="251"/>
    </row>
    <row r="114" spans="1:6" ht="13.9" customHeight="1" outlineLevel="1" x14ac:dyDescent="0.45">
      <c r="A114" s="266"/>
      <c r="B114" s="248" t="s">
        <v>316</v>
      </c>
      <c r="C114" s="245">
        <v>650</v>
      </c>
      <c r="D114" s="246"/>
      <c r="E114" s="246"/>
      <c r="F114" s="246"/>
    </row>
    <row r="115" spans="1:6" ht="13.9" customHeight="1" outlineLevel="1" x14ac:dyDescent="0.45">
      <c r="A115" s="266"/>
      <c r="B115" s="248" t="s">
        <v>317</v>
      </c>
      <c r="C115" s="245">
        <v>660</v>
      </c>
      <c r="D115" s="246"/>
      <c r="E115" s="246"/>
      <c r="F115" s="246"/>
    </row>
    <row r="116" spans="1:6" s="258" customFormat="1" ht="13.9" customHeight="1" outlineLevel="1" x14ac:dyDescent="0.45">
      <c r="A116" s="269"/>
      <c r="B116" s="249" t="s">
        <v>318</v>
      </c>
      <c r="C116" s="250">
        <v>661</v>
      </c>
      <c r="D116" s="251"/>
      <c r="E116" s="251"/>
      <c r="F116" s="251"/>
    </row>
    <row r="117" spans="1:6" ht="13.9" customHeight="1" outlineLevel="1" x14ac:dyDescent="0.45">
      <c r="A117" s="266"/>
      <c r="B117" s="248" t="s">
        <v>319</v>
      </c>
      <c r="C117" s="245">
        <v>670</v>
      </c>
      <c r="D117" s="246"/>
      <c r="E117" s="246"/>
      <c r="F117" s="246"/>
    </row>
    <row r="118" spans="1:6" ht="13.9" customHeight="1" outlineLevel="1" x14ac:dyDescent="0.45">
      <c r="A118" s="266"/>
      <c r="B118" s="248" t="s">
        <v>320</v>
      </c>
      <c r="C118" s="245">
        <v>680</v>
      </c>
      <c r="D118" s="246"/>
      <c r="E118" s="246"/>
      <c r="F118" s="246"/>
    </row>
    <row r="119" spans="1:6" ht="13.9" customHeight="1" outlineLevel="1" x14ac:dyDescent="0.45">
      <c r="A119" s="266"/>
      <c r="B119" s="248" t="s">
        <v>321</v>
      </c>
      <c r="C119" s="245">
        <v>690</v>
      </c>
      <c r="D119" s="246"/>
      <c r="E119" s="246"/>
      <c r="F119" s="246"/>
    </row>
    <row r="120" spans="1:6" ht="31.9" customHeight="1" x14ac:dyDescent="0.45">
      <c r="A120" s="264"/>
      <c r="B120" s="244" t="s">
        <v>322</v>
      </c>
      <c r="C120" s="252">
        <v>700</v>
      </c>
      <c r="D120" s="265">
        <f>D107+D108+D114+D115+D117+D118+D119</f>
        <v>0</v>
      </c>
      <c r="E120" s="265">
        <f>E107+E108+E114+E115+E117+E118+E119</f>
        <v>0</v>
      </c>
      <c r="F120" s="265">
        <f>F107+F108+F114+F115+F117+F118+F119</f>
        <v>0</v>
      </c>
    </row>
    <row r="121" spans="1:6" x14ac:dyDescent="0.45">
      <c r="A121" s="236" t="s">
        <v>323</v>
      </c>
      <c r="B121" s="244" t="s">
        <v>324</v>
      </c>
      <c r="C121" s="245"/>
      <c r="D121" s="246"/>
      <c r="E121" s="246"/>
      <c r="F121" s="246"/>
    </row>
    <row r="122" spans="1:6" outlineLevel="1" x14ac:dyDescent="0.45">
      <c r="A122" s="255"/>
      <c r="B122" s="248" t="s">
        <v>325</v>
      </c>
      <c r="C122" s="245">
        <v>710</v>
      </c>
      <c r="D122" s="246"/>
      <c r="E122" s="246"/>
      <c r="F122" s="246"/>
    </row>
    <row r="123" spans="1:6" outlineLevel="1" x14ac:dyDescent="0.45">
      <c r="A123" s="255"/>
      <c r="B123" s="248" t="s">
        <v>326</v>
      </c>
      <c r="C123" s="245">
        <v>720</v>
      </c>
      <c r="D123" s="246">
        <f>D125+D127</f>
        <v>0</v>
      </c>
      <c r="E123" s="246">
        <f>E125+E127</f>
        <v>0</v>
      </c>
      <c r="F123" s="246">
        <f>F125+F127</f>
        <v>0</v>
      </c>
    </row>
    <row r="124" spans="1:6" s="258" customFormat="1" ht="13.9" customHeight="1" outlineLevel="1" x14ac:dyDescent="0.45">
      <c r="A124" s="271"/>
      <c r="B124" s="254" t="s">
        <v>227</v>
      </c>
      <c r="C124" s="250"/>
      <c r="D124" s="270"/>
      <c r="E124" s="270"/>
      <c r="F124" s="270"/>
    </row>
    <row r="125" spans="1:6" s="258" customFormat="1" outlineLevel="1" x14ac:dyDescent="0.45">
      <c r="A125" s="271"/>
      <c r="B125" s="249" t="s">
        <v>312</v>
      </c>
      <c r="C125" s="250">
        <v>721</v>
      </c>
      <c r="D125" s="270"/>
      <c r="E125" s="270"/>
      <c r="F125" s="270"/>
    </row>
    <row r="126" spans="1:6" s="258" customFormat="1" ht="27.75" outlineLevel="1" x14ac:dyDescent="0.45">
      <c r="A126" s="271"/>
      <c r="B126" s="254" t="s">
        <v>327</v>
      </c>
      <c r="C126" s="250">
        <v>722</v>
      </c>
      <c r="D126" s="251"/>
      <c r="E126" s="251"/>
      <c r="F126" s="251"/>
    </row>
    <row r="127" spans="1:6" s="258" customFormat="1" outlineLevel="1" x14ac:dyDescent="0.45">
      <c r="A127" s="271"/>
      <c r="B127" s="249" t="s">
        <v>328</v>
      </c>
      <c r="C127" s="250">
        <v>723</v>
      </c>
      <c r="D127" s="251"/>
      <c r="E127" s="251"/>
      <c r="F127" s="251"/>
    </row>
    <row r="128" spans="1:6" outlineLevel="1" x14ac:dyDescent="0.45">
      <c r="A128" s="255"/>
      <c r="B128" s="248" t="s">
        <v>329</v>
      </c>
      <c r="C128" s="245">
        <v>730</v>
      </c>
      <c r="D128" s="246"/>
      <c r="E128" s="246"/>
      <c r="F128" s="246"/>
    </row>
    <row r="129" spans="1:6" outlineLevel="1" x14ac:dyDescent="0.45">
      <c r="A129" s="255"/>
      <c r="B129" s="248" t="s">
        <v>330</v>
      </c>
      <c r="C129" s="245">
        <v>740</v>
      </c>
      <c r="D129" s="246"/>
      <c r="E129" s="246"/>
      <c r="F129" s="246"/>
    </row>
    <row r="130" spans="1:6" s="258" customFormat="1" ht="27.75" customHeight="1" outlineLevel="1" x14ac:dyDescent="0.45">
      <c r="A130" s="271"/>
      <c r="B130" s="254" t="s">
        <v>318</v>
      </c>
      <c r="C130" s="250">
        <v>741</v>
      </c>
      <c r="D130" s="251"/>
      <c r="E130" s="251"/>
      <c r="F130" s="251"/>
    </row>
    <row r="131" spans="1:6" outlineLevel="1" x14ac:dyDescent="0.45">
      <c r="A131" s="255"/>
      <c r="B131" s="248" t="s">
        <v>331</v>
      </c>
      <c r="C131" s="245">
        <v>750</v>
      </c>
      <c r="D131" s="246"/>
      <c r="E131" s="246"/>
      <c r="F131" s="246"/>
    </row>
    <row r="132" spans="1:6" outlineLevel="1" x14ac:dyDescent="0.45">
      <c r="A132" s="255"/>
      <c r="B132" s="248" t="s">
        <v>332</v>
      </c>
      <c r="C132" s="245">
        <v>760</v>
      </c>
      <c r="D132" s="246"/>
      <c r="E132" s="246"/>
      <c r="F132" s="246"/>
    </row>
    <row r="133" spans="1:6" outlineLevel="1" x14ac:dyDescent="0.45">
      <c r="A133" s="255"/>
      <c r="B133" s="248" t="s">
        <v>333</v>
      </c>
      <c r="C133" s="245">
        <v>770</v>
      </c>
      <c r="D133" s="246"/>
      <c r="E133" s="246"/>
      <c r="F133" s="246"/>
    </row>
    <row r="134" spans="1:6" outlineLevel="1" x14ac:dyDescent="0.45">
      <c r="A134" s="255"/>
      <c r="B134" s="248" t="s">
        <v>334</v>
      </c>
      <c r="C134" s="245">
        <v>780</v>
      </c>
      <c r="D134" s="246"/>
      <c r="E134" s="246"/>
      <c r="F134" s="246"/>
    </row>
    <row r="135" spans="1:6" outlineLevel="1" x14ac:dyDescent="0.45">
      <c r="A135" s="255"/>
      <c r="B135" s="248" t="s">
        <v>335</v>
      </c>
      <c r="C135" s="245">
        <v>790</v>
      </c>
      <c r="D135" s="246"/>
      <c r="E135" s="246"/>
      <c r="F135" s="246"/>
    </row>
    <row r="136" spans="1:6" outlineLevel="1" x14ac:dyDescent="0.45">
      <c r="A136" s="255"/>
      <c r="B136" s="248" t="s">
        <v>336</v>
      </c>
      <c r="C136" s="245">
        <v>800</v>
      </c>
      <c r="D136" s="246"/>
      <c r="E136" s="246"/>
      <c r="F136" s="246"/>
    </row>
    <row r="137" spans="1:6" outlineLevel="1" x14ac:dyDescent="0.45">
      <c r="A137" s="255"/>
      <c r="B137" s="248" t="s">
        <v>337</v>
      </c>
      <c r="C137" s="245">
        <v>810</v>
      </c>
      <c r="D137" s="246"/>
      <c r="E137" s="246"/>
      <c r="F137" s="246"/>
    </row>
    <row r="138" spans="1:6" ht="41.65" x14ac:dyDescent="0.45">
      <c r="A138" s="255"/>
      <c r="B138" s="244" t="s">
        <v>338</v>
      </c>
      <c r="C138" s="252">
        <v>820</v>
      </c>
      <c r="D138" s="265">
        <f>D122+D123+D128+D129+D131+D132+D133+D134+D135+D136+D137</f>
        <v>0</v>
      </c>
      <c r="E138" s="265">
        <f>E122+E123+E128+E129+E131+E132+E133+E134+E135+E136+E137</f>
        <v>0</v>
      </c>
      <c r="F138" s="265">
        <f>F122+F123+F128+F129+F131+F132+F133+F134+F135+F136+F137</f>
        <v>0</v>
      </c>
    </row>
    <row r="139" spans="1:6" ht="13.9" customHeight="1" x14ac:dyDescent="0.45">
      <c r="A139" s="243" t="s">
        <v>339</v>
      </c>
      <c r="B139" s="244" t="s">
        <v>340</v>
      </c>
      <c r="C139" s="245"/>
      <c r="D139" s="246"/>
      <c r="E139" s="246"/>
      <c r="F139" s="246"/>
    </row>
    <row r="140" spans="1:6" ht="17.25" customHeight="1" outlineLevel="1" x14ac:dyDescent="0.45">
      <c r="A140" s="247"/>
      <c r="B140" s="248" t="s">
        <v>341</v>
      </c>
      <c r="C140" s="245">
        <v>830</v>
      </c>
      <c r="D140" s="246"/>
      <c r="E140" s="246"/>
      <c r="F140" s="246"/>
    </row>
    <row r="141" spans="1:6" ht="27.75" outlineLevel="1" x14ac:dyDescent="0.45">
      <c r="A141" s="247"/>
      <c r="B141" s="248" t="s">
        <v>342</v>
      </c>
      <c r="C141" s="245">
        <v>840</v>
      </c>
      <c r="D141" s="246"/>
      <c r="E141" s="246"/>
      <c r="F141" s="246"/>
    </row>
    <row r="142" spans="1:6" ht="13.9" customHeight="1" outlineLevel="1" x14ac:dyDescent="0.45">
      <c r="A142" s="247"/>
      <c r="B142" s="248" t="s">
        <v>343</v>
      </c>
      <c r="C142" s="245">
        <v>850</v>
      </c>
      <c r="D142" s="246"/>
      <c r="E142" s="246"/>
      <c r="F142" s="246"/>
    </row>
    <row r="143" spans="1:6" ht="13.9" customHeight="1" outlineLevel="1" x14ac:dyDescent="0.45">
      <c r="A143" s="247"/>
      <c r="B143" s="248" t="s">
        <v>344</v>
      </c>
      <c r="C143" s="245">
        <v>860</v>
      </c>
      <c r="D143" s="246"/>
      <c r="E143" s="246"/>
      <c r="F143" s="246"/>
    </row>
    <row r="144" spans="1:6" ht="27.75" x14ac:dyDescent="0.45">
      <c r="A144" s="247"/>
      <c r="B144" s="244" t="s">
        <v>345</v>
      </c>
      <c r="C144" s="245">
        <v>870</v>
      </c>
      <c r="D144" s="268">
        <f>D140+D141+D142+D143</f>
        <v>0</v>
      </c>
      <c r="E144" s="268">
        <f>E140+E141+E142+E143</f>
        <v>0</v>
      </c>
      <c r="F144" s="268">
        <f>F140+F141+F142+F143</f>
        <v>0</v>
      </c>
    </row>
    <row r="145" spans="1:6" ht="16.899999999999999" customHeight="1" x14ac:dyDescent="0.45">
      <c r="A145" s="272"/>
      <c r="B145" s="262" t="s">
        <v>346</v>
      </c>
      <c r="C145" s="241">
        <v>880</v>
      </c>
      <c r="D145" s="273">
        <f>D105+D120+D138+D144</f>
        <v>0</v>
      </c>
      <c r="E145" s="273">
        <f>E105+E120+E138+E144</f>
        <v>0</v>
      </c>
      <c r="F145" s="273">
        <f>F105+F120+F138+F144</f>
        <v>0</v>
      </c>
    </row>
    <row r="146" spans="1:6" ht="12" customHeight="1" x14ac:dyDescent="0.45">
      <c r="C146" s="274"/>
      <c r="D146" s="275">
        <f>D82-D145</f>
        <v>0</v>
      </c>
      <c r="E146" s="275">
        <f>E82-E145</f>
        <v>0</v>
      </c>
      <c r="F146" s="275">
        <f>F82-F145</f>
        <v>0</v>
      </c>
    </row>
    <row r="147" spans="1:6" x14ac:dyDescent="0.45">
      <c r="C147" s="274"/>
    </row>
    <row r="148" spans="1:6" ht="24" customHeight="1" x14ac:dyDescent="0.45">
      <c r="A148" s="237"/>
      <c r="B148" s="276" t="s">
        <v>199</v>
      </c>
      <c r="C148" s="277"/>
      <c r="D148" s="239"/>
      <c r="E148" s="239"/>
      <c r="F148" s="239"/>
    </row>
    <row r="149" spans="1:6" ht="12" customHeight="1" x14ac:dyDescent="0.45">
      <c r="A149" s="235"/>
      <c r="B149" s="278"/>
      <c r="C149" s="279"/>
      <c r="D149" s="240"/>
      <c r="E149" s="240"/>
      <c r="F149" s="240"/>
    </row>
    <row r="150" spans="1:6" s="235" customFormat="1" ht="27" x14ac:dyDescent="0.45">
      <c r="B150" s="502" t="s">
        <v>20</v>
      </c>
      <c r="C150" s="502" t="s">
        <v>157</v>
      </c>
      <c r="D150" s="242">
        <f>D$5</f>
        <v>2024</v>
      </c>
      <c r="E150" s="242">
        <f>E$5</f>
        <v>2025</v>
      </c>
      <c r="F150" s="242" t="str">
        <f>F$5</f>
        <v>2026
primele XX luni</v>
      </c>
    </row>
    <row r="151" spans="1:6" x14ac:dyDescent="0.45">
      <c r="B151" s="280">
        <v>1</v>
      </c>
      <c r="C151" s="280">
        <v>2</v>
      </c>
      <c r="D151" s="281">
        <v>3</v>
      </c>
      <c r="E151" s="281">
        <v>4</v>
      </c>
      <c r="F151" s="281">
        <v>5</v>
      </c>
    </row>
    <row r="152" spans="1:6" x14ac:dyDescent="0.45">
      <c r="B152" s="244" t="s">
        <v>347</v>
      </c>
      <c r="C152" s="282" t="s">
        <v>161</v>
      </c>
      <c r="D152" s="253">
        <f>D154+D155+D156+D157+D158+D159</f>
        <v>0</v>
      </c>
      <c r="E152" s="253">
        <f>E154+E155+E156+E157+E158+E159</f>
        <v>0</v>
      </c>
      <c r="F152" s="253">
        <f>F154+F155+F156+F157+F158+F159</f>
        <v>0</v>
      </c>
    </row>
    <row r="153" spans="1:6" outlineLevel="1" x14ac:dyDescent="0.45">
      <c r="B153" s="254" t="s">
        <v>227</v>
      </c>
      <c r="C153" s="283"/>
      <c r="D153" s="251"/>
      <c r="E153" s="251"/>
      <c r="F153" s="251"/>
    </row>
    <row r="154" spans="1:6" outlineLevel="1" x14ac:dyDescent="0.45">
      <c r="B154" s="248" t="s">
        <v>348</v>
      </c>
      <c r="C154" s="284" t="s">
        <v>349</v>
      </c>
      <c r="D154" s="246"/>
      <c r="E154" s="246"/>
      <c r="F154" s="246"/>
    </row>
    <row r="155" spans="1:6" outlineLevel="1" x14ac:dyDescent="0.45">
      <c r="B155" s="248" t="s">
        <v>350</v>
      </c>
      <c r="C155" s="284" t="s">
        <v>351</v>
      </c>
      <c r="D155" s="246"/>
      <c r="E155" s="246"/>
      <c r="F155" s="246"/>
    </row>
    <row r="156" spans="1:6" outlineLevel="1" x14ac:dyDescent="0.45">
      <c r="B156" s="248" t="s">
        <v>352</v>
      </c>
      <c r="C156" s="284" t="s">
        <v>353</v>
      </c>
      <c r="D156" s="246"/>
      <c r="E156" s="246"/>
      <c r="F156" s="246"/>
    </row>
    <row r="157" spans="1:6" outlineLevel="1" x14ac:dyDescent="0.45">
      <c r="B157" s="248" t="s">
        <v>354</v>
      </c>
      <c r="C157" s="284" t="s">
        <v>355</v>
      </c>
      <c r="D157" s="246"/>
      <c r="E157" s="246"/>
      <c r="F157" s="246"/>
    </row>
    <row r="158" spans="1:6" outlineLevel="1" x14ac:dyDescent="0.45">
      <c r="B158" s="248" t="s">
        <v>356</v>
      </c>
      <c r="C158" s="284" t="s">
        <v>357</v>
      </c>
      <c r="D158" s="246"/>
      <c r="E158" s="246"/>
      <c r="F158" s="246"/>
    </row>
    <row r="159" spans="1:6" outlineLevel="1" x14ac:dyDescent="0.45">
      <c r="B159" s="248" t="s">
        <v>358</v>
      </c>
      <c r="C159" s="284" t="s">
        <v>359</v>
      </c>
      <c r="D159" s="246"/>
      <c r="E159" s="246"/>
      <c r="F159" s="246"/>
    </row>
    <row r="160" spans="1:6" x14ac:dyDescent="0.45">
      <c r="B160" s="244" t="s">
        <v>360</v>
      </c>
      <c r="C160" s="282" t="s">
        <v>163</v>
      </c>
      <c r="D160" s="253">
        <f>D162+D163+D164+D165+D166+D167</f>
        <v>0</v>
      </c>
      <c r="E160" s="253">
        <f>E162+E163+E164+E165+E166+E167</f>
        <v>0</v>
      </c>
      <c r="F160" s="253">
        <f>F162+F163+F164+F165+F166+F167</f>
        <v>0</v>
      </c>
    </row>
    <row r="161" spans="2:6" outlineLevel="1" x14ac:dyDescent="0.45">
      <c r="B161" s="254" t="s">
        <v>361</v>
      </c>
      <c r="C161" s="283"/>
      <c r="D161" s="251"/>
      <c r="E161" s="251"/>
      <c r="F161" s="251"/>
    </row>
    <row r="162" spans="2:6" outlineLevel="1" x14ac:dyDescent="0.45">
      <c r="B162" s="248" t="s">
        <v>362</v>
      </c>
      <c r="C162" s="284" t="s">
        <v>363</v>
      </c>
      <c r="D162" s="246"/>
      <c r="E162" s="246"/>
      <c r="F162" s="246"/>
    </row>
    <row r="163" spans="2:6" outlineLevel="1" x14ac:dyDescent="0.45">
      <c r="B163" s="248" t="s">
        <v>364</v>
      </c>
      <c r="C163" s="284" t="s">
        <v>365</v>
      </c>
      <c r="D163" s="246"/>
      <c r="E163" s="246"/>
      <c r="F163" s="246"/>
    </row>
    <row r="164" spans="2:6" outlineLevel="1" x14ac:dyDescent="0.45">
      <c r="B164" s="248" t="s">
        <v>366</v>
      </c>
      <c r="C164" s="284" t="s">
        <v>367</v>
      </c>
      <c r="D164" s="246"/>
      <c r="E164" s="246"/>
      <c r="F164" s="246"/>
    </row>
    <row r="165" spans="2:6" outlineLevel="1" x14ac:dyDescent="0.45">
      <c r="B165" s="248" t="s">
        <v>368</v>
      </c>
      <c r="C165" s="284" t="s">
        <v>369</v>
      </c>
      <c r="D165" s="246"/>
      <c r="E165" s="246"/>
      <c r="F165" s="246"/>
    </row>
    <row r="166" spans="2:6" outlineLevel="1" x14ac:dyDescent="0.45">
      <c r="B166" s="248" t="s">
        <v>370</v>
      </c>
      <c r="C166" s="284" t="s">
        <v>371</v>
      </c>
      <c r="D166" s="246"/>
      <c r="E166" s="246"/>
      <c r="F166" s="246"/>
    </row>
    <row r="167" spans="2:6" outlineLevel="1" x14ac:dyDescent="0.45">
      <c r="B167" s="248" t="s">
        <v>372</v>
      </c>
      <c r="C167" s="284" t="s">
        <v>373</v>
      </c>
      <c r="D167" s="246"/>
      <c r="E167" s="246"/>
      <c r="F167" s="246"/>
    </row>
    <row r="168" spans="2:6" x14ac:dyDescent="0.45">
      <c r="B168" s="244" t="s">
        <v>374</v>
      </c>
      <c r="C168" s="282" t="s">
        <v>165</v>
      </c>
      <c r="D168" s="253">
        <f>D152-D160</f>
        <v>0</v>
      </c>
      <c r="E168" s="253">
        <f>E152-E160</f>
        <v>0</v>
      </c>
      <c r="F168" s="253">
        <f>F152-F160</f>
        <v>0</v>
      </c>
    </row>
    <row r="169" spans="2:6" x14ac:dyDescent="0.45">
      <c r="B169" s="248" t="s">
        <v>375</v>
      </c>
      <c r="C169" s="284" t="s">
        <v>167</v>
      </c>
      <c r="D169" s="246"/>
      <c r="E169" s="246"/>
      <c r="F169" s="246"/>
    </row>
    <row r="170" spans="2:6" x14ac:dyDescent="0.45">
      <c r="B170" s="248" t="s">
        <v>376</v>
      </c>
      <c r="C170" s="284" t="s">
        <v>169</v>
      </c>
      <c r="D170" s="246"/>
      <c r="E170" s="246"/>
      <c r="F170" s="246"/>
    </row>
    <row r="171" spans="2:6" x14ac:dyDescent="0.45">
      <c r="B171" s="248" t="s">
        <v>377</v>
      </c>
      <c r="C171" s="284" t="s">
        <v>173</v>
      </c>
      <c r="D171" s="246"/>
      <c r="E171" s="246"/>
      <c r="F171" s="246"/>
    </row>
    <row r="172" spans="2:6" x14ac:dyDescent="0.45">
      <c r="B172" s="248" t="s">
        <v>378</v>
      </c>
      <c r="C172" s="284" t="s">
        <v>175</v>
      </c>
      <c r="D172" s="246"/>
      <c r="E172" s="246"/>
      <c r="F172" s="246"/>
    </row>
    <row r="173" spans="2:6" ht="27.4" x14ac:dyDescent="0.45">
      <c r="B173" s="244" t="s">
        <v>379</v>
      </c>
      <c r="C173" s="284" t="s">
        <v>177</v>
      </c>
      <c r="D173" s="253">
        <f>D168+D169-D170-D171-D172</f>
        <v>0</v>
      </c>
      <c r="E173" s="253">
        <f>E168+E169-E170-E171-E172</f>
        <v>0</v>
      </c>
      <c r="F173" s="253">
        <f>F168+F169-F170-F171-F172</f>
        <v>0</v>
      </c>
    </row>
    <row r="174" spans="2:6" x14ac:dyDescent="0.45">
      <c r="B174" s="244" t="s">
        <v>380</v>
      </c>
      <c r="C174" s="282" t="s">
        <v>179</v>
      </c>
      <c r="D174" s="253">
        <f>D176+D178+D180+D182+D183+D184</f>
        <v>0</v>
      </c>
      <c r="E174" s="253">
        <f>E176+E178+E180+E182+E183+E184</f>
        <v>0</v>
      </c>
      <c r="F174" s="253">
        <f>F176+F178+F180+F182+F183+F184</f>
        <v>0</v>
      </c>
    </row>
    <row r="175" spans="2:6" outlineLevel="1" x14ac:dyDescent="0.45">
      <c r="B175" s="254" t="s">
        <v>227</v>
      </c>
      <c r="C175" s="283"/>
      <c r="D175" s="251"/>
      <c r="E175" s="251"/>
      <c r="F175" s="251"/>
    </row>
    <row r="176" spans="2:6" outlineLevel="1" x14ac:dyDescent="0.45">
      <c r="B176" s="248" t="s">
        <v>381</v>
      </c>
      <c r="C176" s="284" t="s">
        <v>382</v>
      </c>
      <c r="D176" s="268"/>
      <c r="E176" s="268"/>
      <c r="F176" s="268"/>
    </row>
    <row r="177" spans="2:6" outlineLevel="1" x14ac:dyDescent="0.45">
      <c r="B177" s="254" t="s">
        <v>383</v>
      </c>
      <c r="C177" s="284" t="s">
        <v>384</v>
      </c>
      <c r="D177" s="246"/>
      <c r="E177" s="246"/>
      <c r="F177" s="246"/>
    </row>
    <row r="178" spans="2:6" outlineLevel="1" x14ac:dyDescent="0.45">
      <c r="B178" s="248" t="s">
        <v>385</v>
      </c>
      <c r="C178" s="284" t="s">
        <v>386</v>
      </c>
      <c r="D178" s="246"/>
      <c r="E178" s="246"/>
      <c r="F178" s="246"/>
    </row>
    <row r="179" spans="2:6" outlineLevel="1" x14ac:dyDescent="0.45">
      <c r="B179" s="254" t="s">
        <v>383</v>
      </c>
      <c r="C179" s="284" t="s">
        <v>387</v>
      </c>
      <c r="D179" s="246"/>
      <c r="E179" s="246"/>
      <c r="F179" s="246"/>
    </row>
    <row r="180" spans="2:6" outlineLevel="1" x14ac:dyDescent="0.45">
      <c r="B180" s="248" t="s">
        <v>388</v>
      </c>
      <c r="C180" s="284" t="s">
        <v>389</v>
      </c>
      <c r="D180" s="246"/>
      <c r="E180" s="246"/>
      <c r="F180" s="246"/>
    </row>
    <row r="181" spans="2:6" outlineLevel="1" x14ac:dyDescent="0.45">
      <c r="B181" s="254" t="s">
        <v>383</v>
      </c>
      <c r="C181" s="283" t="s">
        <v>390</v>
      </c>
      <c r="D181" s="251"/>
      <c r="E181" s="251"/>
      <c r="F181" s="251"/>
    </row>
    <row r="182" spans="2:6" ht="27.75" outlineLevel="1" x14ac:dyDescent="0.45">
      <c r="B182" s="248" t="s">
        <v>391</v>
      </c>
      <c r="C182" s="284" t="s">
        <v>392</v>
      </c>
      <c r="D182" s="246"/>
      <c r="E182" s="246"/>
      <c r="F182" s="246"/>
    </row>
    <row r="183" spans="2:6" outlineLevel="1" x14ac:dyDescent="0.45">
      <c r="B183" s="248" t="s">
        <v>393</v>
      </c>
      <c r="C183" s="284" t="s">
        <v>394</v>
      </c>
      <c r="D183" s="246"/>
      <c r="E183" s="246"/>
      <c r="F183" s="246"/>
    </row>
    <row r="184" spans="2:6" outlineLevel="1" x14ac:dyDescent="0.45">
      <c r="B184" s="248" t="s">
        <v>395</v>
      </c>
      <c r="C184" s="284" t="s">
        <v>396</v>
      </c>
      <c r="D184" s="246"/>
      <c r="E184" s="246"/>
      <c r="F184" s="246"/>
    </row>
    <row r="185" spans="2:6" x14ac:dyDescent="0.45">
      <c r="B185" s="244" t="s">
        <v>397</v>
      </c>
      <c r="C185" s="282">
        <v>100</v>
      </c>
      <c r="D185" s="253">
        <f>D187+D189+D190+D191</f>
        <v>0</v>
      </c>
      <c r="E185" s="253">
        <f>E187+E189+E190+E191</f>
        <v>0</v>
      </c>
      <c r="F185" s="253">
        <f>F187+F189+F190+F191</f>
        <v>0</v>
      </c>
    </row>
    <row r="186" spans="2:6" outlineLevel="1" x14ac:dyDescent="0.45">
      <c r="B186" s="254" t="s">
        <v>227</v>
      </c>
      <c r="C186" s="283"/>
      <c r="D186" s="268"/>
      <c r="E186" s="268"/>
      <c r="F186" s="268"/>
    </row>
    <row r="187" spans="2:6" outlineLevel="1" x14ac:dyDescent="0.45">
      <c r="B187" s="248" t="s">
        <v>398</v>
      </c>
      <c r="C187" s="284">
        <v>101</v>
      </c>
      <c r="D187" s="268"/>
      <c r="E187" s="268"/>
      <c r="F187" s="268"/>
    </row>
    <row r="188" spans="2:6" outlineLevel="1" x14ac:dyDescent="0.45">
      <c r="B188" s="254" t="s">
        <v>399</v>
      </c>
      <c r="C188" s="283">
        <v>102</v>
      </c>
      <c r="D188" s="251"/>
      <c r="E188" s="251"/>
      <c r="F188" s="251"/>
    </row>
    <row r="189" spans="2:6" ht="27.75" outlineLevel="1" x14ac:dyDescent="0.45">
      <c r="B189" s="248" t="s">
        <v>400</v>
      </c>
      <c r="C189" s="284">
        <v>103</v>
      </c>
      <c r="D189" s="246"/>
      <c r="E189" s="246"/>
      <c r="F189" s="246"/>
    </row>
    <row r="190" spans="2:6" outlineLevel="1" x14ac:dyDescent="0.45">
      <c r="B190" s="248" t="s">
        <v>401</v>
      </c>
      <c r="C190" s="284">
        <v>104</v>
      </c>
      <c r="D190" s="246"/>
      <c r="E190" s="246"/>
      <c r="F190" s="246"/>
    </row>
    <row r="191" spans="2:6" outlineLevel="1" x14ac:dyDescent="0.45">
      <c r="B191" s="248" t="s">
        <v>402</v>
      </c>
      <c r="C191" s="284">
        <v>105</v>
      </c>
      <c r="D191" s="246"/>
      <c r="E191" s="246"/>
      <c r="F191" s="246"/>
    </row>
    <row r="192" spans="2:6" ht="27.75" x14ac:dyDescent="0.45">
      <c r="B192" s="244" t="s">
        <v>403</v>
      </c>
      <c r="C192" s="282">
        <v>110</v>
      </c>
      <c r="D192" s="253">
        <f>D174-D185</f>
        <v>0</v>
      </c>
      <c r="E192" s="253">
        <f>E174-E185</f>
        <v>0</v>
      </c>
      <c r="F192" s="253">
        <f>F174-F185</f>
        <v>0</v>
      </c>
    </row>
    <row r="193" spans="1:6" x14ac:dyDescent="0.45">
      <c r="B193" s="248" t="s">
        <v>404</v>
      </c>
      <c r="C193" s="284">
        <v>120</v>
      </c>
      <c r="D193" s="246"/>
      <c r="E193" s="246"/>
      <c r="F193" s="246"/>
    </row>
    <row r="194" spans="1:6" x14ac:dyDescent="0.45">
      <c r="B194" s="248" t="s">
        <v>405</v>
      </c>
      <c r="C194" s="284">
        <v>130</v>
      </c>
      <c r="D194" s="246"/>
      <c r="E194" s="246"/>
      <c r="F194" s="246"/>
    </row>
    <row r="195" spans="1:6" ht="27" x14ac:dyDescent="0.45">
      <c r="B195" s="244" t="s">
        <v>406</v>
      </c>
      <c r="C195" s="284">
        <v>140</v>
      </c>
      <c r="D195" s="265">
        <f>D193-D194</f>
        <v>0</v>
      </c>
      <c r="E195" s="265">
        <f>E193-E194</f>
        <v>0</v>
      </c>
      <c r="F195" s="265">
        <f>F193-F194</f>
        <v>0</v>
      </c>
    </row>
    <row r="196" spans="1:6" ht="27.75" x14ac:dyDescent="0.45">
      <c r="B196" s="244" t="s">
        <v>407</v>
      </c>
      <c r="C196" s="284">
        <v>150</v>
      </c>
      <c r="D196" s="253">
        <f>D192+D195</f>
        <v>0</v>
      </c>
      <c r="E196" s="253">
        <f>E192+E195</f>
        <v>0</v>
      </c>
      <c r="F196" s="253">
        <f>F192+F195</f>
        <v>0</v>
      </c>
    </row>
    <row r="197" spans="1:6" x14ac:dyDescent="0.45">
      <c r="B197" s="244" t="s">
        <v>408</v>
      </c>
      <c r="C197" s="284">
        <v>160</v>
      </c>
      <c r="D197" s="253">
        <f>D173+D196</f>
        <v>0</v>
      </c>
      <c r="E197" s="253">
        <f>E173+E196</f>
        <v>0</v>
      </c>
      <c r="F197" s="253">
        <f>F173+F196</f>
        <v>0</v>
      </c>
    </row>
    <row r="198" spans="1:6" x14ac:dyDescent="0.45">
      <c r="B198" s="248" t="s">
        <v>409</v>
      </c>
      <c r="C198" s="284">
        <v>170</v>
      </c>
      <c r="D198" s="246"/>
      <c r="E198" s="246"/>
      <c r="F198" s="246"/>
    </row>
    <row r="199" spans="1:6" ht="27.4" x14ac:dyDescent="0.45">
      <c r="B199" s="244" t="s">
        <v>410</v>
      </c>
      <c r="C199" s="284">
        <v>180</v>
      </c>
      <c r="D199" s="253">
        <f>D197-D198</f>
        <v>0</v>
      </c>
      <c r="E199" s="253">
        <f>E197-E198</f>
        <v>0</v>
      </c>
      <c r="F199" s="253">
        <f>F197-F198</f>
        <v>0</v>
      </c>
    </row>
    <row r="200" spans="1:6" x14ac:dyDescent="0.45">
      <c r="C200" s="274"/>
    </row>
    <row r="201" spans="1:6" ht="20.25" customHeight="1" x14ac:dyDescent="0.45">
      <c r="A201" s="237"/>
      <c r="B201" s="276" t="s">
        <v>411</v>
      </c>
      <c r="C201" s="277"/>
      <c r="D201" s="239"/>
      <c r="E201" s="239"/>
      <c r="F201" s="239"/>
    </row>
    <row r="202" spans="1:6" x14ac:dyDescent="0.45">
      <c r="C202" s="274"/>
    </row>
    <row r="203" spans="1:6" s="279" customFormat="1" ht="27" x14ac:dyDescent="0.45">
      <c r="B203" s="241" t="s">
        <v>20</v>
      </c>
      <c r="C203" s="241" t="s">
        <v>200</v>
      </c>
      <c r="D203" s="242">
        <f>D$5</f>
        <v>2024</v>
      </c>
      <c r="E203" s="242">
        <f>E$5</f>
        <v>2025</v>
      </c>
      <c r="F203" s="242" t="str">
        <f>F$5</f>
        <v>2026
primele XX luni</v>
      </c>
    </row>
    <row r="204" spans="1:6" s="279" customFormat="1" ht="13.5" x14ac:dyDescent="0.45">
      <c r="B204" s="241">
        <v>1</v>
      </c>
      <c r="C204" s="241">
        <v>2</v>
      </c>
      <c r="D204" s="242">
        <v>3</v>
      </c>
      <c r="E204" s="242">
        <v>4</v>
      </c>
      <c r="F204" s="242">
        <v>4</v>
      </c>
    </row>
    <row r="205" spans="1:6" x14ac:dyDescent="0.45">
      <c r="B205" s="244" t="s">
        <v>412</v>
      </c>
      <c r="C205" s="284"/>
      <c r="D205" s="246"/>
      <c r="E205" s="246"/>
      <c r="F205" s="246"/>
    </row>
    <row r="206" spans="1:6" outlineLevel="1" x14ac:dyDescent="0.45">
      <c r="B206" s="248" t="s">
        <v>413</v>
      </c>
      <c r="C206" s="284" t="s">
        <v>161</v>
      </c>
      <c r="D206" s="246"/>
      <c r="E206" s="246"/>
      <c r="F206" s="246"/>
    </row>
    <row r="207" spans="1:6" outlineLevel="1" x14ac:dyDescent="0.45">
      <c r="B207" s="248" t="s">
        <v>414</v>
      </c>
      <c r="C207" s="284" t="s">
        <v>163</v>
      </c>
      <c r="D207" s="246"/>
      <c r="E207" s="246"/>
      <c r="F207" s="246"/>
    </row>
    <row r="208" spans="1:6" outlineLevel="1" x14ac:dyDescent="0.45">
      <c r="B208" s="248" t="s">
        <v>415</v>
      </c>
      <c r="C208" s="284" t="s">
        <v>165</v>
      </c>
      <c r="D208" s="246"/>
      <c r="E208" s="246"/>
      <c r="F208" s="246"/>
    </row>
    <row r="209" spans="2:6" outlineLevel="1" x14ac:dyDescent="0.45">
      <c r="B209" s="248" t="s">
        <v>416</v>
      </c>
      <c r="C209" s="284" t="s">
        <v>167</v>
      </c>
      <c r="D209" s="246"/>
      <c r="E209" s="246"/>
      <c r="F209" s="246"/>
    </row>
    <row r="210" spans="2:6" outlineLevel="1" x14ac:dyDescent="0.45">
      <c r="B210" s="248" t="s">
        <v>3</v>
      </c>
      <c r="C210" s="284" t="s">
        <v>169</v>
      </c>
      <c r="D210" s="246"/>
      <c r="E210" s="246"/>
      <c r="F210" s="246"/>
    </row>
    <row r="211" spans="2:6" outlineLevel="1" x14ac:dyDescent="0.45">
      <c r="B211" s="248" t="s">
        <v>4</v>
      </c>
      <c r="C211" s="284" t="s">
        <v>173</v>
      </c>
      <c r="D211" s="246"/>
      <c r="E211" s="246"/>
      <c r="F211" s="246"/>
    </row>
    <row r="212" spans="2:6" outlineLevel="1" x14ac:dyDescent="0.45">
      <c r="B212" s="248" t="s">
        <v>417</v>
      </c>
      <c r="C212" s="284" t="s">
        <v>175</v>
      </c>
      <c r="D212" s="246"/>
      <c r="E212" s="246"/>
      <c r="F212" s="246"/>
    </row>
    <row r="213" spans="2:6" ht="41.25" x14ac:dyDescent="0.45">
      <c r="B213" s="244" t="s">
        <v>418</v>
      </c>
      <c r="C213" s="282" t="s">
        <v>177</v>
      </c>
      <c r="D213" s="253">
        <f>D206-D207-D208-D209-D210+D211-D212</f>
        <v>0</v>
      </c>
      <c r="E213" s="253">
        <f>E206-E207-E208-E209-E210+E211-E212</f>
        <v>0</v>
      </c>
      <c r="F213" s="253">
        <f>F206-F207-F208-F209-F210+F211-F212</f>
        <v>0</v>
      </c>
    </row>
    <row r="214" spans="2:6" x14ac:dyDescent="0.45">
      <c r="B214" s="244" t="s">
        <v>419</v>
      </c>
      <c r="C214" s="284"/>
      <c r="D214" s="246"/>
      <c r="E214" s="246"/>
      <c r="F214" s="246"/>
    </row>
    <row r="215" spans="2:6" outlineLevel="1" x14ac:dyDescent="0.45">
      <c r="B215" s="248" t="s">
        <v>420</v>
      </c>
      <c r="C215" s="284" t="s">
        <v>179</v>
      </c>
      <c r="D215" s="246"/>
      <c r="E215" s="246"/>
      <c r="F215" s="246"/>
    </row>
    <row r="216" spans="2:6" outlineLevel="1" x14ac:dyDescent="0.45">
      <c r="B216" s="248" t="s">
        <v>421</v>
      </c>
      <c r="C216" s="245">
        <v>100</v>
      </c>
      <c r="D216" s="246"/>
      <c r="E216" s="246"/>
      <c r="F216" s="246"/>
    </row>
    <row r="217" spans="2:6" outlineLevel="1" x14ac:dyDescent="0.45">
      <c r="B217" s="248" t="s">
        <v>422</v>
      </c>
      <c r="C217" s="245">
        <v>110</v>
      </c>
      <c r="D217" s="246"/>
      <c r="E217" s="246"/>
      <c r="F217" s="246"/>
    </row>
    <row r="218" spans="2:6" outlineLevel="1" x14ac:dyDescent="0.45">
      <c r="B218" s="248" t="s">
        <v>9</v>
      </c>
      <c r="C218" s="245">
        <v>120</v>
      </c>
      <c r="D218" s="246"/>
      <c r="E218" s="246"/>
      <c r="F218" s="246"/>
    </row>
    <row r="219" spans="2:6" outlineLevel="1" x14ac:dyDescent="0.45">
      <c r="B219" s="267" t="s">
        <v>423</v>
      </c>
      <c r="C219" s="245">
        <v>121</v>
      </c>
      <c r="D219" s="246"/>
      <c r="E219" s="246"/>
      <c r="F219" s="246"/>
    </row>
    <row r="220" spans="2:6" outlineLevel="1" x14ac:dyDescent="0.45">
      <c r="B220" s="248" t="s">
        <v>424</v>
      </c>
      <c r="C220" s="245">
        <v>130</v>
      </c>
      <c r="D220" s="246"/>
      <c r="E220" s="246"/>
      <c r="F220" s="246"/>
    </row>
    <row r="221" spans="2:6" ht="27.75" x14ac:dyDescent="0.45">
      <c r="B221" s="244" t="s">
        <v>425</v>
      </c>
      <c r="C221" s="252">
        <v>140</v>
      </c>
      <c r="D221" s="253">
        <f>D215-D216+D217+D218+D220</f>
        <v>0</v>
      </c>
      <c r="E221" s="253">
        <f>E215-E216+E217+E218+E220</f>
        <v>0</v>
      </c>
      <c r="F221" s="253">
        <f>F215-F216+F217+F218+F220</f>
        <v>0</v>
      </c>
    </row>
    <row r="222" spans="2:6" x14ac:dyDescent="0.45">
      <c r="B222" s="244" t="s">
        <v>12</v>
      </c>
      <c r="C222" s="245"/>
      <c r="D222" s="246"/>
      <c r="E222" s="246"/>
      <c r="F222" s="246"/>
    </row>
    <row r="223" spans="2:6" outlineLevel="1" x14ac:dyDescent="0.45">
      <c r="B223" s="248" t="s">
        <v>426</v>
      </c>
      <c r="C223" s="245">
        <v>150</v>
      </c>
      <c r="D223" s="246"/>
      <c r="E223" s="246"/>
      <c r="F223" s="246"/>
    </row>
    <row r="224" spans="2:6" outlineLevel="1" x14ac:dyDescent="0.45">
      <c r="B224" s="248" t="s">
        <v>427</v>
      </c>
      <c r="C224" s="245">
        <v>160</v>
      </c>
      <c r="D224" s="246"/>
      <c r="E224" s="246"/>
      <c r="F224" s="246"/>
    </row>
    <row r="225" spans="1:7" outlineLevel="1" x14ac:dyDescent="0.45">
      <c r="B225" s="248" t="s">
        <v>14</v>
      </c>
      <c r="C225" s="245">
        <v>170</v>
      </c>
      <c r="D225" s="246"/>
      <c r="E225" s="246"/>
      <c r="F225" s="246"/>
    </row>
    <row r="226" spans="1:7" outlineLevel="1" x14ac:dyDescent="0.45">
      <c r="B226" s="267" t="s">
        <v>428</v>
      </c>
      <c r="C226" s="245">
        <v>171</v>
      </c>
      <c r="D226" s="246"/>
      <c r="E226" s="246"/>
      <c r="F226" s="246"/>
    </row>
    <row r="227" spans="1:7" outlineLevel="1" x14ac:dyDescent="0.45">
      <c r="B227" s="248" t="s">
        <v>429</v>
      </c>
      <c r="C227" s="245">
        <v>180</v>
      </c>
      <c r="D227" s="246"/>
      <c r="E227" s="246"/>
      <c r="F227" s="246"/>
    </row>
    <row r="228" spans="1:7" outlineLevel="1" x14ac:dyDescent="0.45">
      <c r="B228" s="248" t="s">
        <v>424</v>
      </c>
      <c r="C228" s="245">
        <v>190</v>
      </c>
      <c r="D228" s="246"/>
      <c r="E228" s="246"/>
      <c r="F228" s="246"/>
    </row>
    <row r="229" spans="1:7" ht="27.75" x14ac:dyDescent="0.45">
      <c r="B229" s="244" t="s">
        <v>430</v>
      </c>
      <c r="C229" s="252">
        <v>200</v>
      </c>
      <c r="D229" s="253">
        <f>D223-D224-D225+D227+D228</f>
        <v>0</v>
      </c>
      <c r="E229" s="253">
        <f>E223-E224-E225+E227+E228</f>
        <v>0</v>
      </c>
      <c r="F229" s="253">
        <f>F223-F224-F225+F227+F228</f>
        <v>0</v>
      </c>
    </row>
    <row r="230" spans="1:7" x14ac:dyDescent="0.45">
      <c r="B230" s="244" t="s">
        <v>431</v>
      </c>
      <c r="C230" s="252">
        <v>210</v>
      </c>
      <c r="D230" s="253">
        <f>D213+D221+D229</f>
        <v>0</v>
      </c>
      <c r="E230" s="253">
        <f>E213+E221+E229</f>
        <v>0</v>
      </c>
      <c r="F230" s="253">
        <f>F213+F221+F229</f>
        <v>0</v>
      </c>
    </row>
    <row r="231" spans="1:7" x14ac:dyDescent="0.45">
      <c r="B231" s="248" t="s">
        <v>432</v>
      </c>
      <c r="C231" s="245">
        <v>220</v>
      </c>
      <c r="D231" s="246"/>
      <c r="E231" s="246"/>
      <c r="F231" s="246"/>
    </row>
    <row r="232" spans="1:7" x14ac:dyDescent="0.45">
      <c r="B232" s="244" t="s">
        <v>30</v>
      </c>
      <c r="C232" s="252">
        <v>230</v>
      </c>
      <c r="D232" s="253"/>
      <c r="E232" s="253"/>
      <c r="F232" s="253"/>
    </row>
    <row r="233" spans="1:7" ht="27.75" x14ac:dyDescent="0.45">
      <c r="B233" s="244" t="s">
        <v>433</v>
      </c>
      <c r="C233" s="252">
        <v>240</v>
      </c>
      <c r="D233" s="253">
        <f>D230+D231+D232</f>
        <v>0</v>
      </c>
      <c r="E233" s="253">
        <f>E230+E231+E232</f>
        <v>0</v>
      </c>
      <c r="F233" s="253">
        <f>F230+F231+F232</f>
        <v>0</v>
      </c>
    </row>
    <row r="235" spans="1:7" x14ac:dyDescent="0.45">
      <c r="A235" s="285"/>
      <c r="B235" s="286" t="s">
        <v>434</v>
      </c>
      <c r="C235" s="286"/>
      <c r="D235" s="286"/>
      <c r="E235" s="286"/>
      <c r="F235" s="286"/>
      <c r="G235" s="285"/>
    </row>
    <row r="236" spans="1:7" x14ac:dyDescent="0.45">
      <c r="B236" s="287"/>
      <c r="C236" s="287"/>
      <c r="D236" s="287"/>
      <c r="E236" s="287"/>
      <c r="F236" s="287"/>
    </row>
    <row r="237" spans="1:7" s="290" customFormat="1" ht="61.5" customHeight="1" x14ac:dyDescent="0.45">
      <c r="A237" s="288" t="s">
        <v>47</v>
      </c>
      <c r="B237" s="289" t="s">
        <v>20</v>
      </c>
      <c r="C237" s="289" t="s">
        <v>435</v>
      </c>
      <c r="D237" s="289" t="s">
        <v>436</v>
      </c>
      <c r="E237" s="289" t="s">
        <v>437</v>
      </c>
      <c r="F237" s="289" t="s">
        <v>438</v>
      </c>
      <c r="G237" s="289" t="s">
        <v>439</v>
      </c>
    </row>
    <row r="238" spans="1:7" x14ac:dyDescent="0.45">
      <c r="A238" s="291">
        <v>1</v>
      </c>
      <c r="B238" s="291">
        <v>2</v>
      </c>
      <c r="C238" s="291">
        <v>3</v>
      </c>
      <c r="D238" s="291">
        <v>4</v>
      </c>
      <c r="E238" s="291">
        <v>5</v>
      </c>
      <c r="F238" s="291">
        <v>6</v>
      </c>
      <c r="G238" s="291">
        <v>7</v>
      </c>
    </row>
    <row r="239" spans="1:7" x14ac:dyDescent="0.45">
      <c r="A239" s="292" t="s">
        <v>440</v>
      </c>
      <c r="B239" s="292" t="s">
        <v>441</v>
      </c>
      <c r="C239" s="293"/>
      <c r="D239" s="294"/>
      <c r="E239" s="294"/>
      <c r="F239" s="294"/>
      <c r="G239" s="294"/>
    </row>
    <row r="240" spans="1:7" x14ac:dyDescent="0.45">
      <c r="A240" s="295"/>
      <c r="B240" s="295" t="s">
        <v>442</v>
      </c>
      <c r="C240" s="296" t="s">
        <v>161</v>
      </c>
      <c r="D240" s="294"/>
      <c r="E240" s="294"/>
      <c r="F240" s="294"/>
      <c r="G240" s="294">
        <f>D240+E240-F240</f>
        <v>0</v>
      </c>
    </row>
    <row r="241" spans="1:7" x14ac:dyDescent="0.45">
      <c r="A241" s="295"/>
      <c r="B241" s="295" t="s">
        <v>443</v>
      </c>
      <c r="C241" s="296" t="s">
        <v>163</v>
      </c>
      <c r="D241" s="294"/>
      <c r="E241" s="294"/>
      <c r="F241" s="294"/>
      <c r="G241" s="294">
        <f>D241+E241-F241</f>
        <v>0</v>
      </c>
    </row>
    <row r="242" spans="1:7" x14ac:dyDescent="0.45">
      <c r="A242" s="295"/>
      <c r="B242" s="295" t="s">
        <v>444</v>
      </c>
      <c r="C242" s="296" t="s">
        <v>165</v>
      </c>
      <c r="D242" s="294"/>
      <c r="E242" s="294"/>
      <c r="F242" s="294"/>
      <c r="G242" s="294">
        <f>D242+E242-F242</f>
        <v>0</v>
      </c>
    </row>
    <row r="243" spans="1:7" x14ac:dyDescent="0.45">
      <c r="A243" s="295"/>
      <c r="B243" s="295" t="s">
        <v>445</v>
      </c>
      <c r="C243" s="296" t="s">
        <v>167</v>
      </c>
      <c r="D243" s="294"/>
      <c r="E243" s="294"/>
      <c r="F243" s="294"/>
      <c r="G243" s="294">
        <f>D243+E243-F243</f>
        <v>0</v>
      </c>
    </row>
    <row r="244" spans="1:7" x14ac:dyDescent="0.45">
      <c r="A244" s="295"/>
      <c r="B244" s="295" t="s">
        <v>446</v>
      </c>
      <c r="C244" s="296" t="s">
        <v>169</v>
      </c>
      <c r="D244" s="294"/>
      <c r="E244" s="294"/>
      <c r="F244" s="294"/>
      <c r="G244" s="294">
        <f>D244+E244-F244</f>
        <v>0</v>
      </c>
    </row>
    <row r="245" spans="1:7" ht="27.4" x14ac:dyDescent="0.45">
      <c r="A245" s="292"/>
      <c r="B245" s="292" t="s">
        <v>447</v>
      </c>
      <c r="C245" s="293" t="s">
        <v>173</v>
      </c>
      <c r="D245" s="297">
        <f>SUM(D240:D244)</f>
        <v>0</v>
      </c>
      <c r="E245" s="297">
        <f>SUM(E240:E244)</f>
        <v>0</v>
      </c>
      <c r="F245" s="297">
        <f>SUM(F240:F244)</f>
        <v>0</v>
      </c>
      <c r="G245" s="297">
        <f>SUM(G240:G244)</f>
        <v>0</v>
      </c>
    </row>
    <row r="246" spans="1:7" ht="15" customHeight="1" x14ac:dyDescent="0.45">
      <c r="A246" s="292" t="s">
        <v>448</v>
      </c>
      <c r="B246" s="292" t="s">
        <v>449</v>
      </c>
      <c r="C246" s="293" t="s">
        <v>175</v>
      </c>
      <c r="D246" s="297"/>
      <c r="E246" s="297"/>
      <c r="F246" s="297"/>
      <c r="G246" s="297"/>
    </row>
    <row r="247" spans="1:7" ht="14.25" customHeight="1" x14ac:dyDescent="0.45">
      <c r="A247" s="292" t="s">
        <v>450</v>
      </c>
      <c r="B247" s="292" t="s">
        <v>451</v>
      </c>
      <c r="C247" s="293"/>
      <c r="D247" s="294"/>
      <c r="E247" s="294"/>
      <c r="F247" s="294"/>
      <c r="G247" s="294"/>
    </row>
    <row r="248" spans="1:7" x14ac:dyDescent="0.45">
      <c r="A248" s="295"/>
      <c r="B248" s="295" t="s">
        <v>452</v>
      </c>
      <c r="C248" s="296" t="s">
        <v>177</v>
      </c>
      <c r="D248" s="294"/>
      <c r="E248" s="294"/>
      <c r="F248" s="294"/>
      <c r="G248" s="294">
        <f>D248+E248-F248</f>
        <v>0</v>
      </c>
    </row>
    <row r="249" spans="1:7" x14ac:dyDescent="0.45">
      <c r="A249" s="295"/>
      <c r="B249" s="295" t="s">
        <v>453</v>
      </c>
      <c r="C249" s="296" t="s">
        <v>179</v>
      </c>
      <c r="D249" s="294"/>
      <c r="E249" s="294"/>
      <c r="F249" s="294"/>
      <c r="G249" s="294">
        <f>D249+E249-F249</f>
        <v>0</v>
      </c>
    </row>
    <row r="250" spans="1:7" x14ac:dyDescent="0.45">
      <c r="A250" s="295"/>
      <c r="B250" s="295" t="s">
        <v>454</v>
      </c>
      <c r="C250" s="296" t="s">
        <v>455</v>
      </c>
      <c r="D250" s="294"/>
      <c r="E250" s="294"/>
      <c r="F250" s="294"/>
      <c r="G250" s="294">
        <f>D250+E250-F250</f>
        <v>0</v>
      </c>
    </row>
    <row r="251" spans="1:7" ht="27.4" x14ac:dyDescent="0.45">
      <c r="A251" s="292"/>
      <c r="B251" s="236" t="s">
        <v>456</v>
      </c>
      <c r="C251" s="293" t="s">
        <v>457</v>
      </c>
      <c r="D251" s="297">
        <f>SUM(D248:D250)</f>
        <v>0</v>
      </c>
      <c r="E251" s="297">
        <f>SUM(E248:E250)</f>
        <v>0</v>
      </c>
      <c r="F251" s="297">
        <f>SUM(F248:F250)</f>
        <v>0</v>
      </c>
      <c r="G251" s="297">
        <f>SUM(G248:G250)</f>
        <v>0</v>
      </c>
    </row>
    <row r="252" spans="1:7" ht="15.75" customHeight="1" x14ac:dyDescent="0.45">
      <c r="A252" s="292" t="s">
        <v>458</v>
      </c>
      <c r="B252" s="292" t="s">
        <v>459</v>
      </c>
      <c r="C252" s="293"/>
      <c r="D252" s="294"/>
      <c r="E252" s="294"/>
      <c r="F252" s="294"/>
      <c r="G252" s="294"/>
    </row>
    <row r="253" spans="1:7" x14ac:dyDescent="0.45">
      <c r="A253" s="295"/>
      <c r="B253" s="295" t="s">
        <v>460</v>
      </c>
      <c r="C253" s="296" t="s">
        <v>461</v>
      </c>
      <c r="D253" s="294"/>
      <c r="E253" s="294"/>
      <c r="F253" s="294"/>
      <c r="G253" s="294">
        <f>D253+E253-F253</f>
        <v>0</v>
      </c>
    </row>
    <row r="254" spans="1:7" x14ac:dyDescent="0.45">
      <c r="A254" s="295"/>
      <c r="B254" s="295" t="s">
        <v>462</v>
      </c>
      <c r="C254" s="296" t="s">
        <v>463</v>
      </c>
      <c r="D254" s="294"/>
      <c r="E254" s="294"/>
      <c r="F254" s="294"/>
      <c r="G254" s="294">
        <f>D254+E254-F254</f>
        <v>0</v>
      </c>
    </row>
    <row r="255" spans="1:7" x14ac:dyDescent="0.45">
      <c r="A255" s="295"/>
      <c r="B255" s="295" t="s">
        <v>464</v>
      </c>
      <c r="C255" s="296" t="s">
        <v>465</v>
      </c>
      <c r="D255" s="294"/>
      <c r="E255" s="294"/>
      <c r="F255" s="294"/>
      <c r="G255" s="294">
        <f>D255+E255-F255</f>
        <v>0</v>
      </c>
    </row>
    <row r="256" spans="1:7" x14ac:dyDescent="0.45">
      <c r="A256" s="295"/>
      <c r="B256" s="295" t="s">
        <v>466</v>
      </c>
      <c r="C256" s="296" t="s">
        <v>467</v>
      </c>
      <c r="D256" s="294"/>
      <c r="E256" s="294"/>
      <c r="F256" s="294"/>
      <c r="G256" s="294">
        <f>D256+E256-F256</f>
        <v>0</v>
      </c>
    </row>
    <row r="257" spans="1:7" ht="27.4" x14ac:dyDescent="0.45">
      <c r="A257" s="292"/>
      <c r="B257" s="292" t="s">
        <v>468</v>
      </c>
      <c r="C257" s="293"/>
      <c r="D257" s="297">
        <f>SUM(D253:D256)</f>
        <v>0</v>
      </c>
      <c r="E257" s="297">
        <f>SUM(E253:E256)</f>
        <v>0</v>
      </c>
      <c r="F257" s="297">
        <f>SUM(F253:F256)</f>
        <v>0</v>
      </c>
      <c r="G257" s="297">
        <f>SUM(G253:G256)</f>
        <v>0</v>
      </c>
    </row>
    <row r="258" spans="1:7" x14ac:dyDescent="0.45">
      <c r="A258" s="292" t="s">
        <v>469</v>
      </c>
      <c r="B258" s="235" t="s">
        <v>470</v>
      </c>
      <c r="C258" s="293" t="s">
        <v>471</v>
      </c>
      <c r="D258" s="297"/>
      <c r="E258" s="297"/>
      <c r="F258" s="297"/>
      <c r="G258" s="297"/>
    </row>
    <row r="259" spans="1:7" x14ac:dyDescent="0.45">
      <c r="A259" s="292" t="s">
        <v>472</v>
      </c>
      <c r="B259" s="292" t="s">
        <v>473</v>
      </c>
      <c r="C259" s="293" t="s">
        <v>474</v>
      </c>
      <c r="D259" s="297"/>
      <c r="E259" s="297"/>
      <c r="F259" s="297"/>
      <c r="G259" s="297"/>
    </row>
    <row r="260" spans="1:7" ht="27.4" x14ac:dyDescent="0.45">
      <c r="A260" s="292"/>
      <c r="B260" s="292" t="s">
        <v>475</v>
      </c>
      <c r="C260" s="296" t="s">
        <v>476</v>
      </c>
      <c r="D260" s="297">
        <f>D245+D246+D251+D257+D258+D259</f>
        <v>0</v>
      </c>
      <c r="E260" s="297">
        <f>E245+E246+E251+E257+E258+E259</f>
        <v>0</v>
      </c>
      <c r="F260" s="297">
        <f>F245+F246+F251+F257+F258+F259</f>
        <v>0</v>
      </c>
      <c r="G260" s="297">
        <f>G245+G246+G251+G257+G258+G259</f>
        <v>0</v>
      </c>
    </row>
    <row r="261" spans="1:7" x14ac:dyDescent="0.45">
      <c r="B261" s="234"/>
      <c r="D261" s="298">
        <f>D260-D105</f>
        <v>0</v>
      </c>
      <c r="E261" s="298">
        <f>E260-E105</f>
        <v>0</v>
      </c>
      <c r="F261" s="298">
        <f>F260-F105</f>
        <v>0</v>
      </c>
      <c r="G261" s="298">
        <f>G260-E105</f>
        <v>0</v>
      </c>
    </row>
    <row r="264" spans="1:7" x14ac:dyDescent="0.45">
      <c r="A264" s="276" t="s">
        <v>61</v>
      </c>
      <c r="B264" s="299"/>
      <c r="C264" s="285"/>
      <c r="D264" s="300"/>
      <c r="E264" s="300"/>
      <c r="F264" s="285"/>
    </row>
    <row r="265" spans="1:7" x14ac:dyDescent="0.45">
      <c r="A265" s="278"/>
      <c r="B265" s="301"/>
    </row>
    <row r="266" spans="1:7" s="274" customFormat="1" ht="30.75" customHeight="1" x14ac:dyDescent="0.45">
      <c r="A266" s="501" t="s">
        <v>47</v>
      </c>
      <c r="B266" s="502" t="s">
        <v>20</v>
      </c>
      <c r="C266" s="502" t="s">
        <v>200</v>
      </c>
      <c r="D266" s="242">
        <f>D$5</f>
        <v>2024</v>
      </c>
      <c r="E266" s="242">
        <f>E$5</f>
        <v>2025</v>
      </c>
      <c r="F266" s="242" t="str">
        <f>F$5</f>
        <v>2026
primele XX luni</v>
      </c>
    </row>
    <row r="267" spans="1:7" ht="27.75" x14ac:dyDescent="0.45">
      <c r="A267" s="245">
        <v>1</v>
      </c>
      <c r="B267" s="295" t="s">
        <v>214</v>
      </c>
      <c r="C267" s="302"/>
      <c r="D267" s="303"/>
      <c r="E267" s="303"/>
      <c r="F267" s="303"/>
      <c r="G267" s="304"/>
    </row>
    <row r="268" spans="1:7" ht="16.5" customHeight="1" x14ac:dyDescent="0.45">
      <c r="A268" s="245" t="s">
        <v>132</v>
      </c>
      <c r="B268" s="305" t="s">
        <v>54</v>
      </c>
      <c r="C268" s="306"/>
      <c r="D268" s="307"/>
      <c r="E268" s="307"/>
      <c r="F268" s="307"/>
      <c r="G268" s="304"/>
    </row>
    <row r="269" spans="1:7" ht="15.75" customHeight="1" x14ac:dyDescent="0.45">
      <c r="A269" s="245" t="s">
        <v>135</v>
      </c>
      <c r="B269" s="305" t="s">
        <v>55</v>
      </c>
      <c r="C269" s="306"/>
      <c r="D269" s="307"/>
      <c r="E269" s="307"/>
      <c r="F269" s="307"/>
      <c r="G269" s="308"/>
    </row>
    <row r="270" spans="1:7" ht="38.25" customHeight="1" x14ac:dyDescent="0.45">
      <c r="A270" s="245">
        <v>2</v>
      </c>
      <c r="B270" s="295" t="s">
        <v>49</v>
      </c>
      <c r="C270" s="302"/>
      <c r="D270" s="303"/>
      <c r="E270" s="303"/>
      <c r="F270" s="303"/>
      <c r="G270" s="574" t="s">
        <v>215</v>
      </c>
    </row>
    <row r="271" spans="1:7" ht="36.75" customHeight="1" x14ac:dyDescent="0.45">
      <c r="A271" s="245">
        <v>3</v>
      </c>
      <c r="B271" s="295" t="s">
        <v>33</v>
      </c>
      <c r="C271" s="302"/>
      <c r="D271" s="303"/>
      <c r="E271" s="303"/>
      <c r="F271" s="303"/>
      <c r="G271" s="574"/>
    </row>
    <row r="272" spans="1:7" ht="24.75" customHeight="1" x14ac:dyDescent="0.45">
      <c r="A272" s="245">
        <v>4</v>
      </c>
      <c r="B272" s="295" t="s">
        <v>57</v>
      </c>
      <c r="C272" s="302"/>
      <c r="D272" s="303"/>
      <c r="E272" s="303"/>
      <c r="F272" s="303"/>
      <c r="G272" s="309" t="s">
        <v>217</v>
      </c>
    </row>
    <row r="273" spans="1:7" ht="25.5" customHeight="1" x14ac:dyDescent="0.45">
      <c r="F273" s="275"/>
    </row>
    <row r="274" spans="1:7" ht="19.5" customHeight="1" x14ac:dyDescent="0.45">
      <c r="A274" s="276" t="s">
        <v>218</v>
      </c>
      <c r="B274" s="299"/>
      <c r="C274" s="285"/>
      <c r="D274" s="300"/>
      <c r="E274" s="300"/>
      <c r="F274" s="300"/>
    </row>
    <row r="275" spans="1:7" ht="9" customHeight="1" x14ac:dyDescent="0.45">
      <c r="A275" s="278"/>
      <c r="B275" s="301"/>
      <c r="F275" s="275"/>
    </row>
    <row r="276" spans="1:7" s="274" customFormat="1" ht="34.5" customHeight="1" x14ac:dyDescent="0.45">
      <c r="A276" s="501" t="s">
        <v>47</v>
      </c>
      <c r="B276" s="502" t="s">
        <v>20</v>
      </c>
      <c r="C276" s="502" t="s">
        <v>200</v>
      </c>
      <c r="D276" s="242">
        <f>D$5</f>
        <v>2024</v>
      </c>
      <c r="E276" s="242">
        <f>E$5</f>
        <v>2025</v>
      </c>
      <c r="F276" s="242" t="str">
        <f>F$5</f>
        <v>2026
primele XX luni</v>
      </c>
    </row>
    <row r="277" spans="1:7" ht="29.25" customHeight="1" x14ac:dyDescent="0.45">
      <c r="A277" s="302">
        <v>1</v>
      </c>
      <c r="B277" s="248" t="s">
        <v>219</v>
      </c>
      <c r="C277" s="302"/>
      <c r="D277" s="303"/>
      <c r="E277" s="303"/>
      <c r="F277" s="303"/>
    </row>
    <row r="278" spans="1:7" ht="30.75" customHeight="1" x14ac:dyDescent="0.45">
      <c r="A278" s="302">
        <v>2</v>
      </c>
      <c r="B278" s="248" t="s">
        <v>220</v>
      </c>
      <c r="C278" s="302"/>
      <c r="D278" s="303"/>
      <c r="E278" s="303"/>
      <c r="F278" s="303"/>
    </row>
    <row r="279" spans="1:7" ht="27" x14ac:dyDescent="0.45">
      <c r="A279" s="310"/>
      <c r="B279" s="244" t="s">
        <v>221</v>
      </c>
      <c r="C279" s="310"/>
      <c r="D279" s="311">
        <f>SUM(D277:D278)</f>
        <v>0</v>
      </c>
      <c r="E279" s="311">
        <f>SUM(E277:E278)</f>
        <v>0</v>
      </c>
      <c r="F279" s="311">
        <f>SUM(F277:F278)</f>
        <v>0</v>
      </c>
    </row>
    <row r="280" spans="1:7" ht="14.25" customHeight="1" x14ac:dyDescent="0.45"/>
    <row r="281" spans="1:7" ht="19.5" hidden="1" customHeight="1" x14ac:dyDescent="0.45">
      <c r="A281" s="276" t="s">
        <v>59</v>
      </c>
      <c r="B281" s="299"/>
      <c r="C281" s="285"/>
      <c r="D281" s="300"/>
      <c r="E281" s="300"/>
      <c r="F281" s="300"/>
      <c r="G281" s="285"/>
    </row>
    <row r="282" spans="1:7" ht="27" hidden="1" customHeight="1" x14ac:dyDescent="0.45">
      <c r="A282" s="302"/>
      <c r="B282" s="248" t="s">
        <v>222</v>
      </c>
      <c r="C282" s="302"/>
      <c r="D282" s="303"/>
      <c r="E282" s="303"/>
      <c r="F282" s="303"/>
    </row>
    <row r="283" spans="1:7" ht="27" hidden="1" customHeight="1" x14ac:dyDescent="0.45">
      <c r="A283" s="302"/>
      <c r="B283" s="248" t="s">
        <v>60</v>
      </c>
      <c r="C283" s="302"/>
      <c r="D283" s="312">
        <f>IF(D282=0,0,D282/D$152)</f>
        <v>0</v>
      </c>
      <c r="E283" s="312">
        <f>IF(E282=0,0,E282/E$152)</f>
        <v>0</v>
      </c>
      <c r="F283" s="312">
        <f>IF(F282=0,0,F282/F$152)</f>
        <v>0</v>
      </c>
    </row>
    <row r="285" spans="1:7" ht="19.5" customHeight="1" x14ac:dyDescent="0.45">
      <c r="A285" s="276" t="s">
        <v>58</v>
      </c>
      <c r="B285" s="299"/>
      <c r="C285" s="285"/>
      <c r="D285" s="300"/>
      <c r="E285" s="300"/>
      <c r="F285" s="300"/>
    </row>
    <row r="286" spans="1:7" ht="27" customHeight="1" x14ac:dyDescent="0.45">
      <c r="A286" s="302"/>
      <c r="B286" s="248" t="s">
        <v>64</v>
      </c>
      <c r="C286" s="302"/>
      <c r="D286" s="303"/>
      <c r="E286" s="303"/>
      <c r="F286" s="303"/>
    </row>
    <row r="289" spans="1:6" ht="23.25" customHeight="1" x14ac:dyDescent="0.45">
      <c r="A289" s="201" t="s">
        <v>1752</v>
      </c>
      <c r="B289" s="202"/>
      <c r="C289" s="231"/>
      <c r="D289" s="232"/>
      <c r="E289" s="232"/>
      <c r="F289" s="232"/>
    </row>
    <row r="290" spans="1:6" ht="23.25" customHeight="1" x14ac:dyDescent="0.45">
      <c r="A290" s="222"/>
      <c r="B290" s="562" t="s">
        <v>1753</v>
      </c>
      <c r="C290" s="563"/>
      <c r="D290" s="563"/>
      <c r="E290" s="564"/>
      <c r="F290" s="504"/>
    </row>
    <row r="291" spans="1:6" ht="23.25" customHeight="1" x14ac:dyDescent="0.45">
      <c r="A291" s="222"/>
      <c r="B291" s="562" t="s">
        <v>1754</v>
      </c>
      <c r="C291" s="563"/>
      <c r="D291" s="563"/>
      <c r="E291" s="564"/>
      <c r="F291" s="504"/>
    </row>
    <row r="292" spans="1:6" x14ac:dyDescent="0.4">
      <c r="A292" s="1"/>
      <c r="B292" s="1"/>
      <c r="C292" s="208"/>
      <c r="D292" s="1"/>
      <c r="E292" s="1"/>
      <c r="F292" s="1"/>
    </row>
    <row r="293" spans="1:6" x14ac:dyDescent="0.4">
      <c r="A293" s="1"/>
      <c r="B293" s="1"/>
      <c r="C293" s="208"/>
      <c r="D293" s="1"/>
      <c r="E293" s="1"/>
      <c r="F293" s="1"/>
    </row>
    <row r="294" spans="1:6" ht="17.25" x14ac:dyDescent="0.45">
      <c r="A294" s="503" t="s">
        <v>46</v>
      </c>
      <c r="B294" s="505"/>
      <c r="C294" s="505"/>
      <c r="D294" s="505"/>
      <c r="E294" s="505"/>
      <c r="F294" s="505"/>
    </row>
    <row r="295" spans="1:6" ht="84" customHeight="1" x14ac:dyDescent="0.45">
      <c r="A295" s="565" t="s">
        <v>1764</v>
      </c>
      <c r="B295" s="565"/>
      <c r="C295" s="565"/>
      <c r="D295" s="565"/>
      <c r="E295" s="565"/>
      <c r="F295" s="565"/>
    </row>
    <row r="296" spans="1:6" x14ac:dyDescent="0.4">
      <c r="A296" s="1"/>
      <c r="B296" s="1"/>
      <c r="C296" s="208"/>
      <c r="D296" s="1"/>
      <c r="E296" s="1"/>
      <c r="F296" s="1"/>
    </row>
    <row r="297" spans="1:6" hidden="1" outlineLevel="1" x14ac:dyDescent="0.4">
      <c r="A297" s="1"/>
      <c r="B297" s="1"/>
      <c r="C297" s="208"/>
      <c r="D297" s="1"/>
      <c r="E297" s="1"/>
      <c r="F297" s="493" t="s">
        <v>1755</v>
      </c>
    </row>
    <row r="298" spans="1:6" hidden="1" outlineLevel="1" x14ac:dyDescent="0.4">
      <c r="A298" s="1"/>
      <c r="B298" s="1"/>
      <c r="C298" s="208"/>
      <c r="D298" s="1"/>
      <c r="E298" s="1"/>
      <c r="F298" s="493" t="s">
        <v>1756</v>
      </c>
    </row>
    <row r="299" spans="1:6" collapsed="1" x14ac:dyDescent="0.4">
      <c r="A299" s="1"/>
      <c r="B299" s="1"/>
      <c r="C299" s="208"/>
      <c r="D299" s="1"/>
      <c r="E299" s="1"/>
      <c r="F299" s="1"/>
    </row>
  </sheetData>
  <mergeCells count="5">
    <mergeCell ref="B290:E290"/>
    <mergeCell ref="B291:E291"/>
    <mergeCell ref="A295:F295"/>
    <mergeCell ref="G270:G271"/>
    <mergeCell ref="C2:E2"/>
  </mergeCells>
  <dataValidations count="1">
    <dataValidation type="list" allowBlank="1" showInputMessage="1" showErrorMessage="1" prompt="Selectați DA sau NU" sqref="F290:F291" xr:uid="{5E039D46-F551-4751-B5FC-28FB55F6E297}">
      <formula1>$F$297:$F$298</formula1>
    </dataValidation>
  </dataValidations>
  <hyperlinks>
    <hyperlink ref="G272" r:id="rId1" xr:uid="{DE48B813-702F-423F-A740-E80B7E650FDB}"/>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A64A-F5C1-4F81-AF33-D963F12FFF8E}">
  <sheetPr>
    <tabColor theme="8" tint="0.79998168889431442"/>
    <pageSetUpPr autoPageBreaks="0"/>
  </sheetPr>
  <dimension ref="A1:R89"/>
  <sheetViews>
    <sheetView workbookViewId="0">
      <selection activeCell="A16" sqref="A16:J16"/>
    </sheetView>
  </sheetViews>
  <sheetFormatPr defaultColWidth="9.19921875" defaultRowHeight="13.15" outlineLevelRow="1" x14ac:dyDescent="0.4"/>
  <cols>
    <col min="1" max="1" width="4" style="368" bestFit="1" customWidth="1"/>
    <col min="2" max="2" width="31.19921875" style="368" customWidth="1"/>
    <col min="3" max="3" width="19" style="368" customWidth="1"/>
    <col min="4" max="6" width="12.46484375" style="368" customWidth="1"/>
    <col min="7" max="7" width="16.73046875" style="369" customWidth="1"/>
    <col min="8" max="8" width="64" style="370" customWidth="1"/>
    <col min="9" max="9" width="8.53125" style="368" customWidth="1"/>
    <col min="10" max="10" width="6.73046875" style="368" customWidth="1"/>
    <col min="11" max="16384" width="9.19921875" style="368"/>
  </cols>
  <sheetData>
    <row r="1" spans="1:9" ht="15" customHeight="1" x14ac:dyDescent="0.4">
      <c r="A1" s="576"/>
      <c r="B1" s="576"/>
      <c r="C1" s="576"/>
    </row>
    <row r="2" spans="1:9" ht="21.75" customHeight="1" x14ac:dyDescent="0.4">
      <c r="A2" s="371" t="s">
        <v>477</v>
      </c>
      <c r="B2" s="371"/>
      <c r="C2" s="371">
        <f>'Situatii finan.-simple+complete'!C2</f>
        <v>0</v>
      </c>
      <c r="H2" s="372" t="s">
        <v>588</v>
      </c>
    </row>
    <row r="3" spans="1:9" ht="21.75" customHeight="1" x14ac:dyDescent="0.4">
      <c r="A3" s="371"/>
      <c r="B3" s="371" t="s">
        <v>698</v>
      </c>
      <c r="C3" s="314" t="s">
        <v>1704</v>
      </c>
      <c r="H3" s="372"/>
    </row>
    <row r="4" spans="1:9" ht="21.75" customHeight="1" x14ac:dyDescent="0.4">
      <c r="A4" s="371"/>
      <c r="B4" s="371" t="s">
        <v>699</v>
      </c>
      <c r="C4" s="314" t="s">
        <v>721</v>
      </c>
      <c r="H4" s="372"/>
    </row>
    <row r="5" spans="1:9" ht="13.5" customHeight="1" x14ac:dyDescent="0.4">
      <c r="A5" s="577"/>
      <c r="B5" s="577"/>
      <c r="C5" s="577"/>
    </row>
    <row r="6" spans="1:9" ht="21" customHeight="1" x14ac:dyDescent="0.4">
      <c r="A6" s="373" t="s">
        <v>47</v>
      </c>
      <c r="B6" s="373" t="s">
        <v>20</v>
      </c>
      <c r="C6" s="373" t="s">
        <v>478</v>
      </c>
      <c r="D6" s="374">
        <f>'Situatii finan.-simple+complete'!D5</f>
        <v>2024</v>
      </c>
      <c r="E6" s="374">
        <f>'Situatii finan.-simple+complete'!E5</f>
        <v>2025</v>
      </c>
      <c r="F6" s="374" t="str">
        <f>'Situatii finan.-simple+complete'!F5</f>
        <v>2026
primele XX luni</v>
      </c>
      <c r="G6" s="375" t="s">
        <v>479</v>
      </c>
      <c r="H6" s="376" t="s">
        <v>480</v>
      </c>
    </row>
    <row r="7" spans="1:9" x14ac:dyDescent="0.4">
      <c r="A7" s="377"/>
      <c r="B7" s="377"/>
      <c r="C7" s="377"/>
      <c r="D7" s="378"/>
      <c r="E7" s="378"/>
      <c r="F7" s="378"/>
      <c r="G7" s="379"/>
      <c r="H7" s="380"/>
    </row>
    <row r="8" spans="1:9" x14ac:dyDescent="0.4">
      <c r="A8" s="381" t="s">
        <v>481</v>
      </c>
      <c r="B8" s="373"/>
      <c r="C8" s="373"/>
      <c r="D8" s="382"/>
      <c r="E8" s="382"/>
      <c r="F8" s="382"/>
      <c r="G8" s="383"/>
      <c r="H8" s="376"/>
    </row>
    <row r="9" spans="1:9" s="389" customFormat="1" ht="23.25" outlineLevel="1" x14ac:dyDescent="0.45">
      <c r="A9" s="384">
        <v>1</v>
      </c>
      <c r="B9" s="385" t="s">
        <v>482</v>
      </c>
      <c r="C9" s="386" t="s">
        <v>589</v>
      </c>
      <c r="D9" s="387" t="e">
        <f>'Situatii finan.-simple+complete'!D52/'Situatii finan.-simple+complete'!D82</f>
        <v>#DIV/0!</v>
      </c>
      <c r="E9" s="387" t="e">
        <f>'Situatii finan.-simple+complete'!E52/'Situatii finan.-simple+complete'!E82</f>
        <v>#DIV/0!</v>
      </c>
      <c r="F9" s="387" t="e">
        <f>'Situatii finan.-simple+complete'!F52/'Situatii finan.-simple+complete'!F82</f>
        <v>#DIV/0!</v>
      </c>
      <c r="G9" s="388"/>
      <c r="H9" s="385" t="s">
        <v>484</v>
      </c>
    </row>
    <row r="10" spans="1:9" s="389" customFormat="1" ht="23.25" outlineLevel="1" x14ac:dyDescent="0.45">
      <c r="A10" s="384">
        <v>2</v>
      </c>
      <c r="B10" s="385" t="s">
        <v>485</v>
      </c>
      <c r="C10" s="386" t="s">
        <v>590</v>
      </c>
      <c r="D10" s="387" t="e">
        <f>'Situatii finan.-simple+complete'!D81/'Situatii finan.-simple+complete'!D82</f>
        <v>#DIV/0!</v>
      </c>
      <c r="E10" s="387" t="e">
        <f>'Situatii finan.-simple+complete'!E81/'Situatii finan.-simple+complete'!E82</f>
        <v>#DIV/0!</v>
      </c>
      <c r="F10" s="387" t="e">
        <f>'Situatii finan.-simple+complete'!F81/'Situatii finan.-simple+complete'!F82</f>
        <v>#DIV/0!</v>
      </c>
      <c r="G10" s="388"/>
      <c r="H10" s="385" t="s">
        <v>487</v>
      </c>
    </row>
    <row r="11" spans="1:9" s="389" customFormat="1" ht="23.25" outlineLevel="1" x14ac:dyDescent="0.45">
      <c r="A11" s="384">
        <v>3</v>
      </c>
      <c r="B11" s="385" t="s">
        <v>488</v>
      </c>
      <c r="C11" s="386" t="s">
        <v>591</v>
      </c>
      <c r="D11" s="387" t="e">
        <f>('Situatii finan.-simple+complete'!D51+'Situatii finan.-simple+complete'!D70)/'Situatii finan.-simple+complete'!D82</f>
        <v>#DIV/0!</v>
      </c>
      <c r="E11" s="387" t="e">
        <f>('Situatii finan.-simple+complete'!E51+'Situatii finan.-simple+complete'!E70)/'Situatii finan.-simple+complete'!E82</f>
        <v>#DIV/0!</v>
      </c>
      <c r="F11" s="387" t="e">
        <f>('Situatii finan.-simple+complete'!F51+'Situatii finan.-simple+complete'!F70)/'Situatii finan.-simple+complete'!F82</f>
        <v>#DIV/0!</v>
      </c>
      <c r="G11" s="388"/>
      <c r="H11" s="385" t="s">
        <v>490</v>
      </c>
    </row>
    <row r="12" spans="1:9" s="389" customFormat="1" ht="34.9" outlineLevel="1" x14ac:dyDescent="0.45">
      <c r="A12" s="384">
        <v>4</v>
      </c>
      <c r="B12" s="385" t="s">
        <v>491</v>
      </c>
      <c r="C12" s="390" t="s">
        <v>492</v>
      </c>
      <c r="D12" s="387" t="e">
        <f>'Situatii finan.-simple+complete'!D80/'Situatii finan.-simple+complete'!D82</f>
        <v>#DIV/0!</v>
      </c>
      <c r="E12" s="387" t="e">
        <f>'Situatii finan.-simple+complete'!E80/'Situatii finan.-simple+complete'!E82</f>
        <v>#DIV/0!</v>
      </c>
      <c r="F12" s="387" t="e">
        <f>'Situatii finan.-simple+complete'!F80/'Situatii finan.-simple+complete'!F82</f>
        <v>#DIV/0!</v>
      </c>
      <c r="G12" s="388"/>
      <c r="H12" s="385" t="s">
        <v>493</v>
      </c>
    </row>
    <row r="13" spans="1:9" s="389" customFormat="1" outlineLevel="1" x14ac:dyDescent="0.45">
      <c r="A13" s="384">
        <v>5</v>
      </c>
      <c r="B13" s="385" t="s">
        <v>494</v>
      </c>
      <c r="C13" s="386" t="s">
        <v>495</v>
      </c>
      <c r="D13" s="387" t="e">
        <f>'Situatii finan.-simple+complete'!D60/'Situatii finan.-simple+complete'!D82</f>
        <v>#DIV/0!</v>
      </c>
      <c r="E13" s="387" t="e">
        <f>'Situatii finan.-simple+complete'!E60/'Situatii finan.-simple+complete'!E82</f>
        <v>#DIV/0!</v>
      </c>
      <c r="F13" s="387" t="e">
        <f>'Situatii finan.-simple+complete'!F60/'Situatii finan.-simple+complete'!F82</f>
        <v>#DIV/0!</v>
      </c>
      <c r="G13" s="388"/>
      <c r="H13" s="385" t="s">
        <v>496</v>
      </c>
    </row>
    <row r="14" spans="1:9" s="389" customFormat="1" ht="58.15" outlineLevel="1" x14ac:dyDescent="0.45">
      <c r="A14" s="384">
        <v>6</v>
      </c>
      <c r="B14" s="385" t="s">
        <v>497</v>
      </c>
      <c r="C14" s="386" t="s">
        <v>498</v>
      </c>
      <c r="D14" s="391" t="e">
        <f>('Situatii finan.-simple+complete'!D105)/'Situatii finan.-simple+complete'!D145</f>
        <v>#DIV/0!</v>
      </c>
      <c r="E14" s="391" t="e">
        <f>('Situatii finan.-simple+complete'!E105)/'Situatii finan.-simple+complete'!E145</f>
        <v>#DIV/0!</v>
      </c>
      <c r="F14" s="391" t="e">
        <f>('Situatii finan.-simple+complete'!F105)/'Situatii finan.-simple+complete'!F145</f>
        <v>#DIV/0!</v>
      </c>
      <c r="G14" s="392" t="s">
        <v>499</v>
      </c>
      <c r="H14" s="385" t="s">
        <v>592</v>
      </c>
    </row>
    <row r="15" spans="1:9" s="389" customFormat="1" ht="46.5" outlineLevel="1" x14ac:dyDescent="0.45">
      <c r="A15" s="384">
        <v>7</v>
      </c>
      <c r="B15" s="385" t="s">
        <v>501</v>
      </c>
      <c r="C15" s="386" t="s">
        <v>593</v>
      </c>
      <c r="D15" s="391" t="e">
        <f>('Situatii finan.-simple+complete'!D120+'Situatii finan.-simple+complete'!D138)/'Situatii finan.-simple+complete'!D145</f>
        <v>#DIV/0!</v>
      </c>
      <c r="E15" s="391" t="e">
        <f>('Situatii finan.-simple+complete'!E120+'Situatii finan.-simple+complete'!E138)/'Situatii finan.-simple+complete'!E145</f>
        <v>#DIV/0!</v>
      </c>
      <c r="F15" s="391" t="e">
        <f>('Situatii finan.-simple+complete'!F120+'Situatii finan.-simple+complete'!F138)/'Situatii finan.-simple+complete'!F145</f>
        <v>#DIV/0!</v>
      </c>
      <c r="G15" s="392" t="s">
        <v>503</v>
      </c>
      <c r="H15" s="385" t="s">
        <v>594</v>
      </c>
      <c r="I15" s="393">
        <v>0.5</v>
      </c>
    </row>
    <row r="16" spans="1:9" s="389" customFormat="1" ht="46.5" outlineLevel="1" x14ac:dyDescent="0.45">
      <c r="A16" s="384">
        <v>8</v>
      </c>
      <c r="B16" s="385" t="s">
        <v>505</v>
      </c>
      <c r="C16" s="386" t="s">
        <v>595</v>
      </c>
      <c r="D16" s="387" t="e">
        <f>'Situatii finan.-simple+complete'!D138/('Situatii finan.-simple+complete'!D120+'Situatii finan.-simple+complete'!D138)</f>
        <v>#DIV/0!</v>
      </c>
      <c r="E16" s="387" t="e">
        <f>'Situatii finan.-simple+complete'!E138/('Situatii finan.-simple+complete'!E120+'Situatii finan.-simple+complete'!E138)</f>
        <v>#DIV/0!</v>
      </c>
      <c r="F16" s="387" t="e">
        <f>'Situatii finan.-simple+complete'!F138/('Situatii finan.-simple+complete'!F120+'Situatii finan.-simple+complete'!F138)</f>
        <v>#DIV/0!</v>
      </c>
      <c r="G16" s="388"/>
      <c r="H16" s="385" t="s">
        <v>596</v>
      </c>
    </row>
    <row r="17" spans="1:8" x14ac:dyDescent="0.4">
      <c r="A17" s="381" t="s">
        <v>508</v>
      </c>
      <c r="B17" s="373"/>
      <c r="C17" s="373"/>
      <c r="D17" s="394"/>
      <c r="E17" s="394"/>
      <c r="F17" s="394"/>
      <c r="G17" s="395"/>
      <c r="H17" s="376"/>
    </row>
    <row r="18" spans="1:8" s="389" customFormat="1" ht="23.25" outlineLevel="1" x14ac:dyDescent="0.45">
      <c r="A18" s="384">
        <v>9</v>
      </c>
      <c r="B18" s="385" t="s">
        <v>509</v>
      </c>
      <c r="C18" s="386" t="s">
        <v>597</v>
      </c>
      <c r="D18" s="391" t="e">
        <f>'Situatii finan.-simple+complete'!D82/('Situatii finan.-simple+complete'!D138+'Situatii finan.-simple+complete'!D120)</f>
        <v>#DIV/0!</v>
      </c>
      <c r="E18" s="391" t="e">
        <f>'Situatii finan.-simple+complete'!E82/('Situatii finan.-simple+complete'!E138+'Situatii finan.-simple+complete'!E120)</f>
        <v>#DIV/0!</v>
      </c>
      <c r="F18" s="391" t="e">
        <f>'Situatii finan.-simple+complete'!F82/('Situatii finan.-simple+complete'!F138+'Situatii finan.-simple+complete'!F120)</f>
        <v>#DIV/0!</v>
      </c>
      <c r="G18" s="392" t="s">
        <v>511</v>
      </c>
      <c r="H18" s="385" t="s">
        <v>598</v>
      </c>
    </row>
    <row r="19" spans="1:8" s="389" customFormat="1" ht="21" outlineLevel="1" x14ac:dyDescent="0.45">
      <c r="A19" s="384">
        <v>10</v>
      </c>
      <c r="B19" s="385" t="s">
        <v>599</v>
      </c>
      <c r="C19" s="386" t="s">
        <v>600</v>
      </c>
      <c r="D19" s="391" t="e">
        <f>('Situatii finan.-simple+complete'!D120+'Situatii finan.-simple+complete'!D138)/'Situatii finan.-simple+complete'!D82</f>
        <v>#DIV/0!</v>
      </c>
      <c r="E19" s="391" t="e">
        <f>('Situatii finan.-simple+complete'!E120+'Situatii finan.-simple+complete'!E138)/'Situatii finan.-simple+complete'!E82</f>
        <v>#DIV/0!</v>
      </c>
      <c r="F19" s="391" t="e">
        <f>('Situatii finan.-simple+complete'!F120+'Situatii finan.-simple+complete'!F138)/'Situatii finan.-simple+complete'!F82</f>
        <v>#DIV/0!</v>
      </c>
      <c r="G19" s="392" t="s">
        <v>503</v>
      </c>
      <c r="H19" s="385" t="s">
        <v>515</v>
      </c>
    </row>
    <row r="20" spans="1:8" s="389" customFormat="1" ht="34.9" outlineLevel="1" x14ac:dyDescent="0.45">
      <c r="A20" s="384">
        <v>11</v>
      </c>
      <c r="B20" s="385" t="s">
        <v>516</v>
      </c>
      <c r="C20" s="386" t="s">
        <v>601</v>
      </c>
      <c r="D20" s="391" t="e">
        <f>('Situatii finan.-simple+complete'!D120+'Situatii finan.-simple+complete'!D138)/'Situatii finan.-simple+complete'!D105</f>
        <v>#DIV/0!</v>
      </c>
      <c r="E20" s="391" t="e">
        <f>('Situatii finan.-simple+complete'!E120+'Situatii finan.-simple+complete'!E138)/'Situatii finan.-simple+complete'!E105</f>
        <v>#DIV/0!</v>
      </c>
      <c r="F20" s="391" t="e">
        <f>('Situatii finan.-simple+complete'!F120+'Situatii finan.-simple+complete'!F138)/'Situatii finan.-simple+complete'!F105</f>
        <v>#DIV/0!</v>
      </c>
      <c r="G20" s="392" t="s">
        <v>518</v>
      </c>
      <c r="H20" s="385" t="s">
        <v>602</v>
      </c>
    </row>
    <row r="21" spans="1:8" s="389" customFormat="1" ht="46.5" outlineLevel="1" x14ac:dyDescent="0.45">
      <c r="A21" s="384">
        <v>12</v>
      </c>
      <c r="B21" s="385" t="s">
        <v>520</v>
      </c>
      <c r="C21" s="386" t="s">
        <v>603</v>
      </c>
      <c r="D21" s="391" t="e">
        <f>('Situatii finan.-simple+complete'!D107+'Situatii finan.-simple+complete'!D122)/'Situatii finan.-simple+complete'!D105</f>
        <v>#DIV/0!</v>
      </c>
      <c r="E21" s="391" t="e">
        <f>('Situatii finan.-simple+complete'!E107+'Situatii finan.-simple+complete'!E122)/'Situatii finan.-simple+complete'!E105</f>
        <v>#DIV/0!</v>
      </c>
      <c r="F21" s="391" t="e">
        <f>('Situatii finan.-simple+complete'!F107+'Situatii finan.-simple+complete'!F122)/'Situatii finan.-simple+complete'!F105</f>
        <v>#DIV/0!</v>
      </c>
      <c r="G21" s="392" t="s">
        <v>522</v>
      </c>
      <c r="H21" s="385" t="s">
        <v>604</v>
      </c>
    </row>
    <row r="22" spans="1:8" s="389" customFormat="1" ht="93" outlineLevel="1" x14ac:dyDescent="0.45">
      <c r="A22" s="384">
        <v>13</v>
      </c>
      <c r="B22" s="385" t="s">
        <v>524</v>
      </c>
      <c r="C22" s="386" t="s">
        <v>605</v>
      </c>
      <c r="D22" s="387" t="e">
        <f>'Situatii finan.-simple+complete'!D81/'Situatii finan.-simple+complete'!D138</f>
        <v>#DIV/0!</v>
      </c>
      <c r="E22" s="387" t="e">
        <f>'Situatii finan.-simple+complete'!E81/'Situatii finan.-simple+complete'!E138</f>
        <v>#DIV/0!</v>
      </c>
      <c r="F22" s="387" t="e">
        <f>'Situatii finan.-simple+complete'!F81/'Situatii finan.-simple+complete'!F138</f>
        <v>#DIV/0!</v>
      </c>
      <c r="G22" s="392" t="s">
        <v>526</v>
      </c>
      <c r="H22" s="385" t="s">
        <v>606</v>
      </c>
    </row>
    <row r="23" spans="1:8" ht="34.9" outlineLevel="1" x14ac:dyDescent="0.4">
      <c r="A23" s="384">
        <v>14</v>
      </c>
      <c r="B23" s="385" t="s">
        <v>528</v>
      </c>
      <c r="C23" s="386" t="s">
        <v>529</v>
      </c>
      <c r="D23" s="396" t="e">
        <f>('Situatii finan.-simple+complete'!D81-'Situatii finan.-simple+complete'!D60)/'Situatii finan.-simple+complete'!D138</f>
        <v>#DIV/0!</v>
      </c>
      <c r="E23" s="396" t="e">
        <f>('Situatii finan.-simple+complete'!E81-'Situatii finan.-simple+complete'!E60)/'Situatii finan.-simple+complete'!E138</f>
        <v>#DIV/0!</v>
      </c>
      <c r="F23" s="396" t="e">
        <f>('Situatii finan.-simple+complete'!F81-'Situatii finan.-simple+complete'!F60)/'Situatii finan.-simple+complete'!F138</f>
        <v>#DIV/0!</v>
      </c>
      <c r="G23" s="388" t="s">
        <v>530</v>
      </c>
      <c r="H23" s="385" t="s">
        <v>607</v>
      </c>
    </row>
    <row r="24" spans="1:8" ht="35.25" outlineLevel="1" x14ac:dyDescent="0.4">
      <c r="A24" s="384">
        <v>15</v>
      </c>
      <c r="B24" s="385" t="s">
        <v>532</v>
      </c>
      <c r="C24" s="386" t="s">
        <v>533</v>
      </c>
      <c r="D24" s="396" t="e">
        <f>'Situatii finan.-simple+complete'!D80/'Situatii finan.-simple+complete'!D138</f>
        <v>#DIV/0!</v>
      </c>
      <c r="E24" s="396" t="e">
        <f>'Situatii finan.-simple+complete'!E80/'Situatii finan.-simple+complete'!E138</f>
        <v>#DIV/0!</v>
      </c>
      <c r="F24" s="396" t="e">
        <f>'Situatii finan.-simple+complete'!F80/'Situatii finan.-simple+complete'!F138</f>
        <v>#DIV/0!</v>
      </c>
      <c r="G24" s="388" t="s">
        <v>534</v>
      </c>
      <c r="H24" s="397" t="s">
        <v>608</v>
      </c>
    </row>
    <row r="25" spans="1:8" s="389" customFormat="1" ht="46.5" outlineLevel="1" x14ac:dyDescent="0.45">
      <c r="A25" s="384">
        <v>16</v>
      </c>
      <c r="B25" s="385" t="s">
        <v>536</v>
      </c>
      <c r="C25" s="386" t="s">
        <v>609</v>
      </c>
      <c r="D25" s="391" t="e">
        <f>'Situatii finan.-simple+complete'!D213/('Situatii finan.-simple+complete'!D120+'Situatii finan.-simple+complete'!D138)</f>
        <v>#DIV/0!</v>
      </c>
      <c r="E25" s="391" t="e">
        <f>'Situatii finan.-simple+complete'!E213/('Situatii finan.-simple+complete'!E120+'Situatii finan.-simple+complete'!E138)</f>
        <v>#DIV/0!</v>
      </c>
      <c r="F25" s="391" t="e">
        <f>'Situatii finan.-simple+complete'!F213/('Situatii finan.-simple+complete'!F120+'Situatii finan.-simple+complete'!F138)</f>
        <v>#DIV/0!</v>
      </c>
      <c r="G25" s="392" t="s">
        <v>538</v>
      </c>
      <c r="H25" s="385" t="s">
        <v>610</v>
      </c>
    </row>
    <row r="26" spans="1:8" s="389" customFormat="1" ht="46.5" outlineLevel="1" x14ac:dyDescent="0.45">
      <c r="A26" s="384">
        <v>17</v>
      </c>
      <c r="B26" s="385" t="s">
        <v>540</v>
      </c>
      <c r="C26" s="386" t="s">
        <v>541</v>
      </c>
      <c r="D26" s="398">
        <f>'Situatii finan.-simple+complete'!D81-'Situatii finan.-simple+complete'!D138</f>
        <v>0</v>
      </c>
      <c r="E26" s="398">
        <f>'Situatii finan.-simple+complete'!E81-'Situatii finan.-simple+complete'!E138</f>
        <v>0</v>
      </c>
      <c r="F26" s="398">
        <f>'Situatii finan.-simple+complete'!F81-'Situatii finan.-simple+complete'!F138</f>
        <v>0</v>
      </c>
      <c r="G26" s="392" t="s">
        <v>542</v>
      </c>
      <c r="H26" s="385" t="s">
        <v>611</v>
      </c>
    </row>
    <row r="27" spans="1:8" s="389" customFormat="1" outlineLevel="1" x14ac:dyDescent="0.45">
      <c r="A27" s="384">
        <v>18</v>
      </c>
      <c r="B27" s="385" t="s">
        <v>544</v>
      </c>
      <c r="C27" s="386"/>
      <c r="D27" s="398">
        <f>'Situatii finan.-simple+complete'!D213</f>
        <v>0</v>
      </c>
      <c r="E27" s="398">
        <f>'Situatii finan.-simple+complete'!E213</f>
        <v>0</v>
      </c>
      <c r="F27" s="398">
        <f>'Situatii finan.-simple+complete'!F213</f>
        <v>0</v>
      </c>
      <c r="G27" s="399"/>
      <c r="H27" s="385"/>
    </row>
    <row r="28" spans="1:8" s="389" customFormat="1" outlineLevel="1" x14ac:dyDescent="0.45">
      <c r="A28" s="384">
        <v>19</v>
      </c>
      <c r="B28" s="385" t="s">
        <v>545</v>
      </c>
      <c r="C28" s="386"/>
      <c r="D28" s="398">
        <f>'Situatii finan.-simple+complete'!D221</f>
        <v>0</v>
      </c>
      <c r="E28" s="398">
        <f>'Situatii finan.-simple+complete'!E221</f>
        <v>0</v>
      </c>
      <c r="F28" s="398">
        <f>'Situatii finan.-simple+complete'!F221</f>
        <v>0</v>
      </c>
      <c r="G28" s="399"/>
      <c r="H28" s="385"/>
    </row>
    <row r="29" spans="1:8" s="389" customFormat="1" outlineLevel="1" x14ac:dyDescent="0.45">
      <c r="A29" s="384">
        <v>20</v>
      </c>
      <c r="B29" s="385" t="s">
        <v>546</v>
      </c>
      <c r="C29" s="386"/>
      <c r="D29" s="398">
        <f>'Situatii finan.-simple+complete'!D229</f>
        <v>0</v>
      </c>
      <c r="E29" s="398">
        <f>'Situatii finan.-simple+complete'!E229</f>
        <v>0</v>
      </c>
      <c r="F29" s="398">
        <f>'Situatii finan.-simple+complete'!F229</f>
        <v>0</v>
      </c>
      <c r="G29" s="399"/>
      <c r="H29" s="385"/>
    </row>
    <row r="30" spans="1:8" s="389" customFormat="1" outlineLevel="1" x14ac:dyDescent="0.45">
      <c r="A30" s="384">
        <v>21</v>
      </c>
      <c r="B30" s="385" t="s">
        <v>547</v>
      </c>
      <c r="C30" s="386"/>
      <c r="D30" s="398">
        <f>'Situatii finan.-simple+complete'!D230</f>
        <v>0</v>
      </c>
      <c r="E30" s="398">
        <f>'Situatii finan.-simple+complete'!E230</f>
        <v>0</v>
      </c>
      <c r="F30" s="398">
        <f>'Situatii finan.-simple+complete'!F230</f>
        <v>0</v>
      </c>
      <c r="G30" s="399"/>
      <c r="H30" s="385"/>
    </row>
    <row r="31" spans="1:8" x14ac:dyDescent="0.4">
      <c r="A31" s="381" t="s">
        <v>548</v>
      </c>
      <c r="B31" s="373"/>
      <c r="C31" s="373"/>
      <c r="D31" s="400"/>
      <c r="E31" s="400"/>
      <c r="F31" s="400"/>
      <c r="G31" s="401"/>
      <c r="H31" s="376"/>
    </row>
    <row r="32" spans="1:8" s="389" customFormat="1" ht="23.25" outlineLevel="1" x14ac:dyDescent="0.45">
      <c r="A32" s="384">
        <v>22</v>
      </c>
      <c r="B32" s="385" t="s">
        <v>549</v>
      </c>
      <c r="C32" s="386" t="s">
        <v>612</v>
      </c>
      <c r="D32" s="402" t="e">
        <f>'Situatii finan.-simple+complete'!D152/'Situatii finan.-simple+complete'!D62</f>
        <v>#DIV/0!</v>
      </c>
      <c r="E32" s="402" t="e">
        <f>'Situatii finan.-simple+complete'!E152/'Situatii finan.-simple+complete'!E62</f>
        <v>#DIV/0!</v>
      </c>
      <c r="F32" s="402" t="e">
        <f>'Situatii finan.-simple+complete'!F152/'Situatii finan.-simple+complete'!F62</f>
        <v>#DIV/0!</v>
      </c>
      <c r="G32" s="403"/>
      <c r="H32" s="404"/>
    </row>
    <row r="33" spans="1:10" s="389" customFormat="1" ht="23.25" outlineLevel="1" x14ac:dyDescent="0.45">
      <c r="A33" s="384">
        <v>23</v>
      </c>
      <c r="B33" s="385" t="s">
        <v>551</v>
      </c>
      <c r="C33" s="386" t="s">
        <v>613</v>
      </c>
      <c r="D33" s="391" t="e">
        <f>('Situatii finan.-simple+complete'!D62*365)/'Situatii finan.-simple+complete'!D152</f>
        <v>#DIV/0!</v>
      </c>
      <c r="E33" s="391" t="e">
        <f>('Situatii finan.-simple+complete'!E62*365)/'Situatii finan.-simple+complete'!E152</f>
        <v>#DIV/0!</v>
      </c>
      <c r="F33" s="423" t="e">
        <f>('Situatii finan.-simple+complete'!F62*365)/'Situatii finan.-simple+complete'!F152</f>
        <v>#DIV/0!</v>
      </c>
      <c r="G33" s="392"/>
      <c r="H33" s="385" t="s">
        <v>553</v>
      </c>
    </row>
    <row r="34" spans="1:10" s="389" customFormat="1" ht="23.25" outlineLevel="1" x14ac:dyDescent="0.45">
      <c r="A34" s="384">
        <v>24</v>
      </c>
      <c r="B34" s="385" t="s">
        <v>554</v>
      </c>
      <c r="C34" s="386" t="s">
        <v>555</v>
      </c>
      <c r="D34" s="391" t="e">
        <f>'Situatii finan.-simple+complete'!D152/'Situatii finan.-simple+complete'!D138</f>
        <v>#DIV/0!</v>
      </c>
      <c r="E34" s="391" t="e">
        <f>'Situatii finan.-simple+complete'!E152/'Situatii finan.-simple+complete'!E138</f>
        <v>#DIV/0!</v>
      </c>
      <c r="F34" s="391" t="e">
        <f>'Situatii finan.-simple+complete'!F152/'Situatii finan.-simple+complete'!F138</f>
        <v>#DIV/0!</v>
      </c>
      <c r="G34" s="392"/>
      <c r="H34" s="404"/>
    </row>
    <row r="35" spans="1:10" s="389" customFormat="1" ht="46.5" outlineLevel="1" x14ac:dyDescent="0.45">
      <c r="A35" s="384">
        <v>25</v>
      </c>
      <c r="B35" s="385" t="s">
        <v>556</v>
      </c>
      <c r="C35" s="386" t="s">
        <v>614</v>
      </c>
      <c r="D35" s="405" t="e">
        <f>365/D34</f>
        <v>#DIV/0!</v>
      </c>
      <c r="E35" s="405" t="e">
        <f>365/E34</f>
        <v>#DIV/0!</v>
      </c>
      <c r="F35" s="424" t="e">
        <f>365/F34</f>
        <v>#DIV/0!</v>
      </c>
      <c r="G35" s="406"/>
      <c r="H35" s="385" t="s">
        <v>558</v>
      </c>
    </row>
    <row r="36" spans="1:10" x14ac:dyDescent="0.4">
      <c r="A36" s="381" t="s">
        <v>559</v>
      </c>
      <c r="B36" s="373"/>
      <c r="C36" s="373"/>
      <c r="D36" s="400"/>
      <c r="E36" s="400"/>
      <c r="F36" s="400"/>
      <c r="G36" s="401"/>
      <c r="H36" s="376"/>
    </row>
    <row r="37" spans="1:10" s="389" customFormat="1" ht="46.5" outlineLevel="1" x14ac:dyDescent="0.45">
      <c r="A37" s="384">
        <v>26</v>
      </c>
      <c r="B37" s="385" t="s">
        <v>63</v>
      </c>
      <c r="C37" s="386" t="s">
        <v>560</v>
      </c>
      <c r="D37" s="407">
        <f>'Situatii finan.-simple+complete'!D199+'Situatii finan.-simple+complete'!D198+'Situatii finan.-simple+complete'!D209+'Situatii finan.-simple+complete'!D279</f>
        <v>0</v>
      </c>
      <c r="E37" s="407">
        <f>'Situatii finan.-simple+complete'!E199+'Situatii finan.-simple+complete'!E198+'Situatii finan.-simple+complete'!E209+'Situatii finan.-simple+complete'!E279</f>
        <v>0</v>
      </c>
      <c r="F37" s="407">
        <f>'Situatii finan.-simple+complete'!F199+'Situatii finan.-simple+complete'!F198+'Situatii finan.-simple+complete'!F209+'Situatii finan.-simple+complete'!F279</f>
        <v>0</v>
      </c>
      <c r="G37" s="408"/>
      <c r="H37" s="385"/>
    </row>
    <row r="38" spans="1:10" s="389" customFormat="1" ht="34.9" outlineLevel="1" x14ac:dyDescent="0.45">
      <c r="A38" s="384">
        <v>27</v>
      </c>
      <c r="B38" s="385" t="s">
        <v>561</v>
      </c>
      <c r="C38" s="386" t="s">
        <v>615</v>
      </c>
      <c r="D38" s="409" t="e">
        <f>('Situatii finan.-simple+complete'!D168/'Situatii finan.-simple+complete'!D152)*100</f>
        <v>#DIV/0!</v>
      </c>
      <c r="E38" s="409" t="e">
        <f>('Situatii finan.-simple+complete'!E168/'Situatii finan.-simple+complete'!E152)*100</f>
        <v>#DIV/0!</v>
      </c>
      <c r="F38" s="409" t="e">
        <f>('Situatii finan.-simple+complete'!F168/'Situatii finan.-simple+complete'!F152)*100</f>
        <v>#DIV/0!</v>
      </c>
      <c r="G38" s="410" t="s">
        <v>563</v>
      </c>
      <c r="H38" s="385" t="s">
        <v>616</v>
      </c>
    </row>
    <row r="39" spans="1:10" s="389" customFormat="1" ht="23.25" outlineLevel="1" x14ac:dyDescent="0.45">
      <c r="A39" s="384">
        <v>28</v>
      </c>
      <c r="B39" s="385" t="s">
        <v>565</v>
      </c>
      <c r="C39" s="386" t="s">
        <v>566</v>
      </c>
      <c r="D39" s="409" t="e">
        <f>('Situatii finan.-simple+complete'!D199/('Situatii finan.-simple+complete'!D160+'Situatii finan.-simple+complete'!D170+'Situatii finan.-simple+complete'!D171+'Situatii finan.-simple+complete'!D172))*100</f>
        <v>#DIV/0!</v>
      </c>
      <c r="E39" s="409" t="e">
        <f>('Situatii finan.-simple+complete'!E199/('Situatii finan.-simple+complete'!E160+'Situatii finan.-simple+complete'!E170+'Situatii finan.-simple+complete'!E171+'Situatii finan.-simple+complete'!E172))*100</f>
        <v>#DIV/0!</v>
      </c>
      <c r="F39" s="409" t="e">
        <f>('Situatii finan.-simple+complete'!F199/('Situatii finan.-simple+complete'!F160+'Situatii finan.-simple+complete'!F170+'Situatii finan.-simple+complete'!F171+'Situatii finan.-simple+complete'!F172))*100</f>
        <v>#DIV/0!</v>
      </c>
      <c r="G39" s="410"/>
      <c r="H39" s="404" t="s">
        <v>567</v>
      </c>
    </row>
    <row r="40" spans="1:10" s="389" customFormat="1" ht="46.5" outlineLevel="1" x14ac:dyDescent="0.45">
      <c r="A40" s="384">
        <v>29</v>
      </c>
      <c r="B40" s="385" t="s">
        <v>568</v>
      </c>
      <c r="C40" s="386" t="s">
        <v>617</v>
      </c>
      <c r="D40" s="409" t="e">
        <f>('Situatii finan.-simple+complete'!D199/'Situatii finan.-simple+complete'!D82)*100</f>
        <v>#DIV/0!</v>
      </c>
      <c r="E40" s="409" t="e">
        <f>('Situatii finan.-simple+complete'!E199/'Situatii finan.-simple+complete'!E82)*100</f>
        <v>#DIV/0!</v>
      </c>
      <c r="F40" s="409" t="e">
        <f>('Situatii finan.-simple+complete'!F199/'Situatii finan.-simple+complete'!F82)*100</f>
        <v>#DIV/0!</v>
      </c>
      <c r="G40" s="410"/>
      <c r="H40" s="385" t="s">
        <v>570</v>
      </c>
    </row>
    <row r="41" spans="1:10" s="389" customFormat="1" ht="39.4" outlineLevel="1" x14ac:dyDescent="0.45">
      <c r="A41" s="384">
        <v>30</v>
      </c>
      <c r="B41" s="385" t="s">
        <v>571</v>
      </c>
      <c r="C41" s="386" t="s">
        <v>618</v>
      </c>
      <c r="D41" s="409" t="str">
        <f>IF('Situatii finan.-simple+complete'!D105&lt;=0,"capital propriu &lt; 0 sau = 0",('Situatii finan.-simple+complete'!D199/'Situatii finan.-simple+complete'!D105)*100)</f>
        <v>capital propriu &lt; 0 sau = 0</v>
      </c>
      <c r="E41" s="409" t="str">
        <f>IF('Situatii finan.-simple+complete'!E105&lt;=0,"capital propriu &lt; 0 sau = 0",('Situatii finan.-simple+complete'!E199/'Situatii finan.-simple+complete'!E105)*100)</f>
        <v>capital propriu &lt; 0 sau = 0</v>
      </c>
      <c r="F41" s="409" t="str">
        <f>IF('Situatii finan.-simple+complete'!F105&lt;=0,"capital propriu &lt; 0 sau = 0",('Situatii finan.-simple+complete'!F199/'Situatii finan.-simple+complete'!F105)*100)</f>
        <v>capital propriu &lt; 0 sau = 0</v>
      </c>
      <c r="G41" s="410"/>
      <c r="H41" s="385" t="s">
        <v>573</v>
      </c>
    </row>
    <row r="42" spans="1:10" x14ac:dyDescent="0.4">
      <c r="A42" s="381" t="s">
        <v>61</v>
      </c>
      <c r="B42" s="373"/>
      <c r="C42" s="373"/>
      <c r="D42" s="411"/>
      <c r="E42" s="411"/>
      <c r="F42" s="411"/>
      <c r="G42" s="401"/>
      <c r="H42" s="376"/>
    </row>
    <row r="43" spans="1:10" ht="23.25" outlineLevel="1" x14ac:dyDescent="0.4">
      <c r="A43" s="384">
        <v>31</v>
      </c>
      <c r="B43" s="385" t="s">
        <v>214</v>
      </c>
      <c r="C43" s="412"/>
      <c r="D43" s="413">
        <f>'Situatii finan.-simple+complete'!D267</f>
        <v>0</v>
      </c>
      <c r="E43" s="413">
        <f>'Situatii finan.-simple+complete'!E267</f>
        <v>0</v>
      </c>
      <c r="F43" s="413">
        <f>'Situatii finan.-simple+complete'!F267</f>
        <v>0</v>
      </c>
      <c r="G43" s="414"/>
      <c r="H43" s="385"/>
    </row>
    <row r="44" spans="1:10" outlineLevel="1" x14ac:dyDescent="0.4">
      <c r="A44" s="384"/>
      <c r="B44" s="415" t="s">
        <v>54</v>
      </c>
      <c r="C44" s="412"/>
      <c r="D44" s="413">
        <f>'Situatii finan.-simple+complete'!D268</f>
        <v>0</v>
      </c>
      <c r="E44" s="413">
        <f>'Situatii finan.-simple+complete'!E268</f>
        <v>0</v>
      </c>
      <c r="F44" s="413">
        <f>'Situatii finan.-simple+complete'!F268</f>
        <v>0</v>
      </c>
      <c r="G44" s="414"/>
      <c r="H44" s="385"/>
    </row>
    <row r="45" spans="1:10" outlineLevel="1" x14ac:dyDescent="0.4">
      <c r="A45" s="384"/>
      <c r="B45" s="415" t="s">
        <v>55</v>
      </c>
      <c r="C45" s="412"/>
      <c r="D45" s="413">
        <f>'Situatii finan.-simple+complete'!D269</f>
        <v>0</v>
      </c>
      <c r="E45" s="413">
        <f>'Situatii finan.-simple+complete'!E269</f>
        <v>0</v>
      </c>
      <c r="F45" s="413">
        <f>'Situatii finan.-simple+complete'!F269</f>
        <v>0</v>
      </c>
      <c r="G45" s="414"/>
      <c r="H45" s="385"/>
    </row>
    <row r="46" spans="1:10" ht="23.25" outlineLevel="1" x14ac:dyDescent="0.4">
      <c r="A46" s="384">
        <v>32</v>
      </c>
      <c r="B46" s="385" t="s">
        <v>49</v>
      </c>
      <c r="C46" s="412"/>
      <c r="D46" s="413">
        <f>'Situatii finan.-simple+complete'!D270</f>
        <v>0</v>
      </c>
      <c r="E46" s="413">
        <f>'Situatii finan.-simple+complete'!E270</f>
        <v>0</v>
      </c>
      <c r="F46" s="413">
        <f>'Situatii finan.-simple+complete'!F270</f>
        <v>0</v>
      </c>
      <c r="G46" s="414"/>
      <c r="H46" s="385"/>
    </row>
    <row r="47" spans="1:10" outlineLevel="1" x14ac:dyDescent="0.4">
      <c r="A47" s="384">
        <v>33</v>
      </c>
      <c r="B47" s="385" t="s">
        <v>33</v>
      </c>
      <c r="C47" s="412"/>
      <c r="D47" s="413">
        <f>'Situatii finan.-simple+complete'!D271</f>
        <v>0</v>
      </c>
      <c r="E47" s="413">
        <f>'Situatii finan.-simple+complete'!E271</f>
        <v>0</v>
      </c>
      <c r="F47" s="413">
        <f>'Situatii finan.-simple+complete'!F271</f>
        <v>0</v>
      </c>
      <c r="G47" s="414"/>
      <c r="H47" s="385"/>
    </row>
    <row r="48" spans="1:10" outlineLevel="1" x14ac:dyDescent="0.4">
      <c r="A48" s="384">
        <v>34</v>
      </c>
      <c r="B48" s="385" t="s">
        <v>57</v>
      </c>
      <c r="C48" s="412"/>
      <c r="D48" s="413">
        <f>'Situatii finan.-simple+complete'!D272</f>
        <v>0</v>
      </c>
      <c r="E48" s="413">
        <f>'Situatii finan.-simple+complete'!E272</f>
        <v>0</v>
      </c>
      <c r="F48" s="413">
        <f>'Situatii finan.-simple+complete'!F272</f>
        <v>0</v>
      </c>
      <c r="G48" s="414"/>
      <c r="H48" s="385"/>
      <c r="I48" s="368">
        <f>IF(D46=0,0,D47/D46-D48)</f>
        <v>0</v>
      </c>
      <c r="J48" s="368">
        <f>IF(E46=0,0,E47/E46-E48)</f>
        <v>0</v>
      </c>
    </row>
    <row r="49" spans="1:18" ht="23.25" outlineLevel="1" x14ac:dyDescent="0.4">
      <c r="A49" s="384">
        <v>35</v>
      </c>
      <c r="B49" s="385" t="s">
        <v>619</v>
      </c>
      <c r="C49" s="386" t="s">
        <v>575</v>
      </c>
      <c r="D49" s="413">
        <f>IF(D46=0,0,'Situatii finan.-simple+complete'!D152/D46)</f>
        <v>0</v>
      </c>
      <c r="E49" s="413">
        <f>IF(E46=0,0,'Situatii finan.-simple+complete'!E152/E46)</f>
        <v>0</v>
      </c>
      <c r="F49" s="413">
        <f>IF(F46=0,0,'Situatii finan.-simple+complete'!F152/F46)</f>
        <v>0</v>
      </c>
      <c r="G49" s="414"/>
      <c r="H49" s="385"/>
    </row>
    <row r="50" spans="1:18" ht="34.9" outlineLevel="1" x14ac:dyDescent="0.4">
      <c r="A50" s="384">
        <v>36</v>
      </c>
      <c r="B50" s="385" t="s">
        <v>620</v>
      </c>
      <c r="C50" s="386" t="s">
        <v>577</v>
      </c>
      <c r="D50" s="413">
        <f>IF(D46=0,0,'Situatii finan.-simple+complete'!D286/D46)</f>
        <v>0</v>
      </c>
      <c r="E50" s="413">
        <f>IF(E46=0,0,'Situatii finan.-simple+complete'!E286/E46)</f>
        <v>0</v>
      </c>
      <c r="F50" s="413">
        <f>IF(F46=0,0,'Situatii finan.-simple+complete'!F286/F46)</f>
        <v>0</v>
      </c>
      <c r="G50" s="414"/>
      <c r="H50" s="385"/>
    </row>
    <row r="51" spans="1:18" x14ac:dyDescent="0.4">
      <c r="A51" s="381" t="s">
        <v>58</v>
      </c>
      <c r="B51" s="373"/>
      <c r="C51" s="373"/>
      <c r="D51" s="411"/>
      <c r="E51" s="411"/>
      <c r="F51" s="411"/>
      <c r="G51" s="401"/>
      <c r="H51" s="376"/>
    </row>
    <row r="52" spans="1:18" outlineLevel="1" x14ac:dyDescent="0.4">
      <c r="A52" s="384"/>
      <c r="B52" s="385" t="s">
        <v>64</v>
      </c>
      <c r="C52" s="386"/>
      <c r="D52" s="413">
        <f>'Situatii finan.-simple+complete'!D286</f>
        <v>0</v>
      </c>
      <c r="E52" s="413">
        <f>'Situatii finan.-simple+complete'!E286</f>
        <v>0</v>
      </c>
      <c r="F52" s="413">
        <f>'Situatii finan.-simple+complete'!F286</f>
        <v>0</v>
      </c>
      <c r="G52" s="414"/>
      <c r="H52" s="385"/>
    </row>
    <row r="53" spans="1:18" ht="21.75" customHeight="1" x14ac:dyDescent="0.4">
      <c r="A53" s="381"/>
      <c r="B53" s="373"/>
      <c r="C53" s="373"/>
      <c r="D53" s="411"/>
      <c r="E53" s="411"/>
      <c r="F53" s="411"/>
      <c r="G53" s="401"/>
      <c r="H53" s="376"/>
    </row>
    <row r="54" spans="1:18" ht="30" hidden="1" customHeight="1" outlineLevel="1" x14ac:dyDescent="0.4">
      <c r="A54" s="384"/>
      <c r="B54" s="385"/>
      <c r="C54" s="412"/>
      <c r="D54" s="413"/>
      <c r="E54" s="413"/>
      <c r="F54" s="413"/>
      <c r="G54" s="414"/>
      <c r="H54" s="385"/>
    </row>
    <row r="55" spans="1:18" ht="30" hidden="1" customHeight="1" outlineLevel="1" x14ac:dyDescent="0.4">
      <c r="A55" s="384"/>
      <c r="B55" s="385"/>
      <c r="C55" s="412"/>
      <c r="D55" s="416"/>
      <c r="E55" s="416"/>
      <c r="F55" s="416"/>
      <c r="G55" s="417"/>
      <c r="H55" s="385"/>
    </row>
    <row r="56" spans="1:18" collapsed="1" x14ac:dyDescent="0.4"/>
    <row r="58" spans="1:18" ht="38.25" x14ac:dyDescent="0.4">
      <c r="B58" s="317" t="s">
        <v>20</v>
      </c>
      <c r="C58" s="317"/>
      <c r="D58" s="472">
        <f>'Situatii finan.-prescurtate'!D5</f>
        <v>2024</v>
      </c>
      <c r="E58" s="472">
        <f>'Situatii finan.-prescurtate'!E5</f>
        <v>2025</v>
      </c>
      <c r="F58" s="472" t="str">
        <f>'Situatii finan.-prescurtate'!F5</f>
        <v>2026
primele XX luni</v>
      </c>
      <c r="G58" s="317" t="s">
        <v>1738</v>
      </c>
      <c r="H58" s="313"/>
      <c r="I58" s="317" t="s">
        <v>661</v>
      </c>
      <c r="J58" s="317" t="s">
        <v>658</v>
      </c>
      <c r="K58" s="317" t="s">
        <v>659</v>
      </c>
      <c r="L58" s="317" t="s">
        <v>660</v>
      </c>
      <c r="M58" s="317" t="s">
        <v>683</v>
      </c>
      <c r="N58" s="317" t="s">
        <v>682</v>
      </c>
      <c r="O58" s="317" t="s">
        <v>686</v>
      </c>
      <c r="P58" s="317" t="s">
        <v>687</v>
      </c>
      <c r="Q58" s="317" t="s">
        <v>688</v>
      </c>
      <c r="R58" s="473" t="s">
        <v>1748</v>
      </c>
    </row>
    <row r="59" spans="1:18" ht="15.4" x14ac:dyDescent="0.4">
      <c r="A59" s="418"/>
      <c r="B59" s="456" t="s">
        <v>578</v>
      </c>
      <c r="C59" s="367"/>
      <c r="D59" s="457">
        <f>'Situatii finan.-simple+complete'!D152</f>
        <v>0</v>
      </c>
      <c r="E59" s="457">
        <f>'Situatii finan.-simple+complete'!E152</f>
        <v>0</v>
      </c>
      <c r="F59" s="459">
        <f>'Situatii finan.-simple+complete'!F152</f>
        <v>0</v>
      </c>
      <c r="G59" s="470" t="e" cm="1">
        <f t="array" ref="G59">_xlfn.IFS(M59=$O$58,8,M59=$P$58,4,M59=$Q$58,1)</f>
        <v>#DIV/0!</v>
      </c>
      <c r="H59" s="367"/>
      <c r="I59" s="367"/>
      <c r="J59" s="454" t="s">
        <v>689</v>
      </c>
      <c r="K59" s="454" t="s">
        <v>690</v>
      </c>
      <c r="L59" s="454" t="s">
        <v>691</v>
      </c>
      <c r="M59" s="324" t="e" cm="1">
        <f t="array" ref="M59">_xlfn.IFS((E59 - D59)/D59 &gt;= 0.05, "bună", ABS((E59 - D59)/D59) &lt;= 0.05, "medie", (E59 - D59)/D59 &lt; -0.05, "slabă")</f>
        <v>#DIV/0!</v>
      </c>
      <c r="N59" s="342"/>
      <c r="O59" s="454"/>
      <c r="P59" s="454"/>
      <c r="Q59" s="454"/>
      <c r="R59" s="368">
        <v>8</v>
      </c>
    </row>
    <row r="60" spans="1:18" ht="15.4" x14ac:dyDescent="0.4">
      <c r="A60" s="418"/>
      <c r="B60" s="456" t="s">
        <v>579</v>
      </c>
      <c r="C60" s="367"/>
      <c r="D60" s="459">
        <f>'Situatii finan.-simple+complete'!D169</f>
        <v>0</v>
      </c>
      <c r="E60" s="459">
        <f>'Situatii finan.-simple+complete'!E169</f>
        <v>0</v>
      </c>
      <c r="F60" s="459">
        <f>'Situatii finan.-simple+complete'!F169</f>
        <v>0</v>
      </c>
      <c r="G60" s="471"/>
      <c r="H60" s="367"/>
      <c r="I60" s="367"/>
      <c r="J60" s="454" t="s">
        <v>689</v>
      </c>
      <c r="K60" s="454" t="s">
        <v>690</v>
      </c>
      <c r="L60" s="454" t="s">
        <v>691</v>
      </c>
      <c r="M60" s="324" t="e" cm="1">
        <f t="array" ref="M60">_xlfn.IFS((E60 - D60)/D60 &gt;= 0.05, "bună", ABS((E60 - D60)/D60) &lt;= 0.05, "medie", (E60 - D60)/D60 &lt; -0.05, "slabă")</f>
        <v>#DIV/0!</v>
      </c>
      <c r="N60" s="367"/>
      <c r="O60" s="367"/>
      <c r="P60" s="367"/>
      <c r="Q60" s="367"/>
    </row>
    <row r="61" spans="1:18" ht="27.75" x14ac:dyDescent="0.4">
      <c r="A61" s="418"/>
      <c r="B61" s="456" t="s">
        <v>580</v>
      </c>
      <c r="C61" s="367"/>
      <c r="D61" s="457">
        <f>'Situatii finan.-simple+complete'!D173</f>
        <v>0</v>
      </c>
      <c r="E61" s="457">
        <f>'Situatii finan.-simple+complete'!E173</f>
        <v>0</v>
      </c>
      <c r="F61" s="459">
        <f>'Situatii finan.-simple+complete'!F173</f>
        <v>0</v>
      </c>
      <c r="G61" s="471"/>
      <c r="H61" s="367"/>
      <c r="I61" s="367"/>
      <c r="J61" s="454" t="s">
        <v>671</v>
      </c>
      <c r="K61" s="454" t="s">
        <v>672</v>
      </c>
      <c r="L61" s="454" t="s">
        <v>673</v>
      </c>
      <c r="M61" s="324" t="str" cm="1">
        <f t="array" ref="M61">_xlfn.IFS(E61&lt;0, "slabă", E61&gt;D61, "bună", TRUE, "medie")</f>
        <v>medie</v>
      </c>
      <c r="N61" s="367"/>
      <c r="O61" s="367"/>
      <c r="P61" s="367"/>
      <c r="Q61" s="367"/>
    </row>
    <row r="62" spans="1:18" ht="15.4" x14ac:dyDescent="0.4">
      <c r="A62" s="418"/>
      <c r="B62" s="456" t="s">
        <v>581</v>
      </c>
      <c r="C62" s="367"/>
      <c r="D62" s="457">
        <f>'Situatii finan.-simple+complete'!D196</f>
        <v>0</v>
      </c>
      <c r="E62" s="457">
        <f>'Situatii finan.-simple+complete'!E196</f>
        <v>0</v>
      </c>
      <c r="F62" s="459">
        <f>'Situatii finan.-simple+complete'!F196</f>
        <v>0</v>
      </c>
      <c r="G62" s="471"/>
      <c r="H62" s="367"/>
      <c r="I62" s="367"/>
      <c r="J62" s="454" t="s">
        <v>671</v>
      </c>
      <c r="K62" s="454" t="s">
        <v>672</v>
      </c>
      <c r="L62" s="454" t="s">
        <v>673</v>
      </c>
      <c r="M62" s="324" t="str" cm="1">
        <f t="array" ref="M62">_xlfn.IFS(E62&lt;0, "slabă", E62&gt;D62, "bună", TRUE, "medie")</f>
        <v>medie</v>
      </c>
      <c r="N62" s="367"/>
      <c r="O62" s="367"/>
      <c r="P62" s="367"/>
      <c r="Q62" s="367"/>
    </row>
    <row r="63" spans="1:18" ht="15.4" x14ac:dyDescent="0.4">
      <c r="A63" s="418"/>
      <c r="B63" s="456" t="s">
        <v>123</v>
      </c>
      <c r="C63" s="367"/>
      <c r="D63" s="459">
        <f>'Situatii finan.-simple+complete'!D198</f>
        <v>0</v>
      </c>
      <c r="E63" s="459">
        <f>'Situatii finan.-simple+complete'!E198</f>
        <v>0</v>
      </c>
      <c r="F63" s="459">
        <f>'Situatii finan.-simple+complete'!F198</f>
        <v>0</v>
      </c>
      <c r="G63" s="471"/>
      <c r="H63" s="367"/>
      <c r="I63" s="367"/>
      <c r="J63" s="454" t="s">
        <v>671</v>
      </c>
      <c r="K63" s="454" t="s">
        <v>672</v>
      </c>
      <c r="L63" s="454" t="s">
        <v>673</v>
      </c>
      <c r="M63" s="324" t="str" cm="1">
        <f t="array" ref="M63">_xlfn.IFS(E63&lt;0, "slabă", E63&gt;D63, "bună", TRUE, "medie")</f>
        <v>medie</v>
      </c>
      <c r="N63" s="367"/>
      <c r="O63" s="367"/>
      <c r="P63" s="367"/>
      <c r="Q63" s="367"/>
    </row>
    <row r="64" spans="1:18" ht="15.4" x14ac:dyDescent="0.4">
      <c r="A64" s="418"/>
      <c r="B64" s="456" t="s">
        <v>582</v>
      </c>
      <c r="C64" s="367"/>
      <c r="D64" s="457">
        <f>'Situatii finan.-simple+complete'!D199</f>
        <v>0</v>
      </c>
      <c r="E64" s="457">
        <f>'Situatii finan.-simple+complete'!E199</f>
        <v>0</v>
      </c>
      <c r="F64" s="459">
        <f>'Situatii finan.-simple+complete'!F199</f>
        <v>0</v>
      </c>
      <c r="G64" s="470" cm="1">
        <f t="array" ref="G64">_xlfn.IFS(M64=$O$58,8,M64=$P$58,4,M64=$Q$58,1)</f>
        <v>4</v>
      </c>
      <c r="H64" s="367"/>
      <c r="I64" s="367"/>
      <c r="J64" s="454" t="s">
        <v>671</v>
      </c>
      <c r="K64" s="454" t="s">
        <v>672</v>
      </c>
      <c r="L64" s="454" t="s">
        <v>673</v>
      </c>
      <c r="M64" s="324" t="str" cm="1">
        <f t="array" ref="M64">_xlfn.IFS(E64&lt;0, "slabă", E64&gt;D64, "bună", TRUE, "medie")</f>
        <v>medie</v>
      </c>
      <c r="N64" s="342"/>
      <c r="O64" s="454"/>
      <c r="P64" s="454"/>
      <c r="Q64" s="454"/>
      <c r="R64" s="368">
        <v>8</v>
      </c>
    </row>
    <row r="65" spans="1:18" ht="15.4" x14ac:dyDescent="0.4">
      <c r="A65" s="418"/>
      <c r="B65" s="456" t="s">
        <v>583</v>
      </c>
      <c r="C65" s="367"/>
      <c r="D65" s="457">
        <f>'Situatii finan.-simple+complete'!D82</f>
        <v>0</v>
      </c>
      <c r="E65" s="457">
        <f>'Situatii finan.-simple+complete'!E82</f>
        <v>0</v>
      </c>
      <c r="F65" s="457">
        <f>'Situatii finan.-simple+complete'!F82</f>
        <v>0</v>
      </c>
      <c r="G65" s="471"/>
      <c r="H65" s="367"/>
      <c r="I65" s="367"/>
      <c r="J65" s="454" t="s">
        <v>689</v>
      </c>
      <c r="K65" s="454" t="s">
        <v>690</v>
      </c>
      <c r="L65" s="454" t="s">
        <v>691</v>
      </c>
      <c r="M65" s="324" t="e" cm="1">
        <f t="array" ref="M65">_xlfn.IFS((E65 - D65)/D65 &gt;= 0.05, "bună", ABS((E65 - D65)/D65) &lt;= 0.05, "medie", (E65 - D65)/D65 &lt; -0.05, "slabă")</f>
        <v>#DIV/0!</v>
      </c>
      <c r="N65" s="367"/>
      <c r="O65" s="367"/>
      <c r="P65" s="367"/>
      <c r="Q65" s="367"/>
    </row>
    <row r="66" spans="1:18" ht="15.4" x14ac:dyDescent="0.4">
      <c r="A66" s="418"/>
      <c r="B66" s="456" t="s">
        <v>24</v>
      </c>
      <c r="C66" s="367"/>
      <c r="D66" s="457">
        <f>'Situatii finan.-simple+complete'!D105</f>
        <v>0</v>
      </c>
      <c r="E66" s="457">
        <f>'Situatii finan.-simple+complete'!E105</f>
        <v>0</v>
      </c>
      <c r="F66" s="457">
        <f>'Situatii finan.-simple+complete'!F105</f>
        <v>0</v>
      </c>
      <c r="G66" s="470" cm="1">
        <f t="array" ref="G66">_xlfn.IFS(M66=$O$58,8,M66=$P$58,4,M66=$Q$58,1)</f>
        <v>4</v>
      </c>
      <c r="H66" s="367"/>
      <c r="I66" s="367"/>
      <c r="J66" s="454" t="s">
        <v>671</v>
      </c>
      <c r="K66" s="454" t="s">
        <v>672</v>
      </c>
      <c r="L66" s="454" t="s">
        <v>673</v>
      </c>
      <c r="M66" s="324" t="str" cm="1">
        <f t="array" ref="M66">_xlfn.IFS(E66&lt;0, "slabă", E66&gt;D66, "bună", TRUE, "medie")</f>
        <v>medie</v>
      </c>
      <c r="N66" s="342"/>
      <c r="O66" s="454"/>
      <c r="P66" s="454"/>
      <c r="Q66" s="454"/>
      <c r="R66" s="368">
        <v>8</v>
      </c>
    </row>
    <row r="67" spans="1:18" ht="15.4" x14ac:dyDescent="0.4">
      <c r="A67" s="418"/>
      <c r="B67" s="456" t="s">
        <v>584</v>
      </c>
      <c r="C67" s="367"/>
      <c r="D67" s="457">
        <f>'Situatii finan.-simple+complete'!D120+'Situatii finan.-simple+complete'!D138</f>
        <v>0</v>
      </c>
      <c r="E67" s="457">
        <f>'Situatii finan.-simple+complete'!E120+'Situatii finan.-simple+complete'!E138</f>
        <v>0</v>
      </c>
      <c r="F67" s="457">
        <f>'Situatii finan.-simple+complete'!F120+'Situatii finan.-simple+complete'!F138</f>
        <v>0</v>
      </c>
      <c r="G67" s="471"/>
      <c r="H67" s="367"/>
      <c r="I67" s="367"/>
      <c r="J67" s="367"/>
      <c r="K67" s="367"/>
      <c r="L67" s="367"/>
      <c r="M67" s="367"/>
      <c r="N67" s="367"/>
      <c r="O67" s="367"/>
      <c r="P67" s="367"/>
      <c r="Q67" s="367"/>
    </row>
    <row r="68" spans="1:18" ht="15.4" x14ac:dyDescent="0.4">
      <c r="A68" s="418"/>
      <c r="B68" s="456" t="s">
        <v>497</v>
      </c>
      <c r="C68" s="367"/>
      <c r="D68" s="460" t="e">
        <f>D14</f>
        <v>#DIV/0!</v>
      </c>
      <c r="E68" s="460" t="e">
        <f>E14</f>
        <v>#DIV/0!</v>
      </c>
      <c r="F68" s="460" t="e">
        <f>F14</f>
        <v>#DIV/0!</v>
      </c>
      <c r="G68" s="470" t="e" cm="1">
        <f t="array" ref="G68">_xlfn.IFS(M68=$O$58,7,M68=$P$58,4,M68=$Q$58,1)</f>
        <v>#DIV/0!</v>
      </c>
      <c r="H68" s="350"/>
      <c r="I68" s="453" t="s">
        <v>662</v>
      </c>
      <c r="J68" s="454" t="s">
        <v>663</v>
      </c>
      <c r="K68" s="454" t="s">
        <v>664</v>
      </c>
      <c r="L68" s="454" t="s">
        <v>665</v>
      </c>
      <c r="M68" s="324" t="e" cm="1">
        <f t="array" ref="M68">_xlfn.IFS(E68&gt;0.5,"bună", E68&gt;=0.3,"medie", TRUE,"slabă")</f>
        <v>#DIV/0!</v>
      </c>
      <c r="N68" s="342"/>
      <c r="O68" s="454"/>
      <c r="P68" s="454"/>
      <c r="Q68" s="454"/>
      <c r="R68" s="368">
        <v>7</v>
      </c>
    </row>
    <row r="69" spans="1:18" ht="15.4" x14ac:dyDescent="0.4">
      <c r="A69" s="418"/>
      <c r="B69" s="456" t="s">
        <v>509</v>
      </c>
      <c r="C69" s="367"/>
      <c r="D69" s="460" t="e">
        <f>D18</f>
        <v>#DIV/0!</v>
      </c>
      <c r="E69" s="460" t="e">
        <f>E18</f>
        <v>#DIV/0!</v>
      </c>
      <c r="F69" s="460" t="e">
        <f>F18</f>
        <v>#DIV/0!</v>
      </c>
      <c r="G69" s="470" t="e" cm="1">
        <f t="array" ref="G69">_xlfn.IFS(M69=$O$58,7,M69=$P$58,3,M69=$Q$58,1)</f>
        <v>#DIV/0!</v>
      </c>
      <c r="H69" s="350"/>
      <c r="I69" s="324"/>
      <c r="J69" s="454" t="s">
        <v>666</v>
      </c>
      <c r="K69" s="454" t="s">
        <v>677</v>
      </c>
      <c r="L69" s="454" t="s">
        <v>676</v>
      </c>
      <c r="M69" s="324" t="e" cm="1">
        <f t="array" ref="M69">_xlfn.IFS(E69&gt;2,"bună", E69&gt;=1.4,"medie", TRUE,"slabă")</f>
        <v>#DIV/0!</v>
      </c>
      <c r="N69" s="342"/>
      <c r="O69" s="454"/>
      <c r="P69" s="454"/>
      <c r="Q69" s="454"/>
      <c r="R69" s="368">
        <v>7</v>
      </c>
    </row>
    <row r="70" spans="1:18" ht="27.75" x14ac:dyDescent="0.4">
      <c r="A70" s="418"/>
      <c r="B70" s="456" t="s">
        <v>585</v>
      </c>
      <c r="C70" s="367"/>
      <c r="D70" s="460" t="e">
        <f>D20</f>
        <v>#DIV/0!</v>
      </c>
      <c r="E70" s="460" t="e">
        <f t="shared" ref="E70:F72" si="0">E20</f>
        <v>#DIV/0!</v>
      </c>
      <c r="F70" s="459" t="e">
        <f t="shared" si="0"/>
        <v>#DIV/0!</v>
      </c>
      <c r="G70" s="470" t="e" cm="1">
        <f t="array" ref="G70">_xlfn.IFS(M70=$O$58,7,M70=$P$58,3,M70=$Q$58,1)</f>
        <v>#DIV/0!</v>
      </c>
      <c r="H70" s="367"/>
      <c r="I70" s="367"/>
      <c r="J70" s="454" t="s">
        <v>696</v>
      </c>
      <c r="K70" s="454" t="s">
        <v>694</v>
      </c>
      <c r="L70" s="454" t="s">
        <v>693</v>
      </c>
      <c r="M70" s="324" t="e" cm="1">
        <f t="array" ref="M70">_xlfn.IFS(E70&lt;=1,"bună", E70&lt;8,"medie", TRUE,"slabă")</f>
        <v>#DIV/0!</v>
      </c>
      <c r="N70" s="367"/>
      <c r="O70" s="367"/>
      <c r="P70" s="367"/>
      <c r="Q70" s="367"/>
      <c r="R70" s="368">
        <v>7</v>
      </c>
    </row>
    <row r="71" spans="1:18" ht="27.75" x14ac:dyDescent="0.4">
      <c r="A71" s="418"/>
      <c r="B71" s="456" t="s">
        <v>520</v>
      </c>
      <c r="C71" s="367"/>
      <c r="D71" s="460" t="e">
        <f>D21</f>
        <v>#DIV/0!</v>
      </c>
      <c r="E71" s="460" t="e">
        <f t="shared" si="0"/>
        <v>#DIV/0!</v>
      </c>
      <c r="F71" s="460" t="e">
        <f>F21</f>
        <v>#DIV/0!</v>
      </c>
      <c r="G71" s="470" t="e" cm="1">
        <f t="array" ref="G71">_xlfn.IFS(M71=$O$58,7,M71=$P$58,3,M71=$Q$58,1)</f>
        <v>#DIV/0!</v>
      </c>
      <c r="H71" s="367"/>
      <c r="I71" s="324"/>
      <c r="J71" s="454" t="s">
        <v>669</v>
      </c>
      <c r="K71" s="454" t="s">
        <v>678</v>
      </c>
      <c r="L71" s="454" t="s">
        <v>667</v>
      </c>
      <c r="M71" s="324" t="e" cm="1">
        <f t="array" ref="M71">_xlfn.IFS(E71&lt;1,"bună", E71&lt;=1,"medie", TRUE,"slabă")</f>
        <v>#DIV/0!</v>
      </c>
      <c r="N71" s="342"/>
      <c r="O71" s="454"/>
      <c r="P71" s="454"/>
      <c r="Q71" s="454"/>
      <c r="R71" s="368">
        <v>7</v>
      </c>
    </row>
    <row r="72" spans="1:18" ht="15.4" x14ac:dyDescent="0.4">
      <c r="A72" s="418"/>
      <c r="B72" s="456" t="s">
        <v>524</v>
      </c>
      <c r="C72" s="367"/>
      <c r="D72" s="460" t="e">
        <f>D22</f>
        <v>#DIV/0!</v>
      </c>
      <c r="E72" s="460" t="e">
        <f t="shared" si="0"/>
        <v>#DIV/0!</v>
      </c>
      <c r="F72" s="460" t="e">
        <f>F22</f>
        <v>#DIV/0!</v>
      </c>
      <c r="G72" s="470" t="e" cm="1">
        <f t="array" ref="G72">_xlfn.IFS(M72=$O$58,7,M72=$P$58,3,M72=$Q$58,1)</f>
        <v>#DIV/0!</v>
      </c>
      <c r="H72" s="367"/>
      <c r="I72" s="324"/>
      <c r="J72" s="454" t="s">
        <v>684</v>
      </c>
      <c r="K72" s="454" t="s">
        <v>685</v>
      </c>
      <c r="L72" s="454" t="s">
        <v>668</v>
      </c>
      <c r="M72" s="324" t="e" cm="1">
        <f t="array" ref="M72">_xlfn.IFS(E72&gt;2,"medie", E72&gt;=1,"bună", TRUE,"slabă")</f>
        <v>#DIV/0!</v>
      </c>
      <c r="N72" s="342"/>
      <c r="O72" s="454"/>
      <c r="P72" s="454"/>
      <c r="Q72" s="454"/>
      <c r="R72" s="368">
        <v>7</v>
      </c>
    </row>
    <row r="73" spans="1:18" ht="15.4" x14ac:dyDescent="0.4">
      <c r="A73" s="418"/>
      <c r="B73" s="456" t="s">
        <v>540</v>
      </c>
      <c r="C73" s="367"/>
      <c r="D73" s="458">
        <f>D26</f>
        <v>0</v>
      </c>
      <c r="E73" s="458">
        <f>E26</f>
        <v>0</v>
      </c>
      <c r="F73" s="459">
        <f t="shared" ref="F73" si="1">F26</f>
        <v>0</v>
      </c>
      <c r="G73" s="470" cm="1">
        <f t="array" ref="G73">_xlfn.IFS(M73=$O$58,7,M73=$P$58,3,M73=$Q$58,1)</f>
        <v>3</v>
      </c>
      <c r="H73" s="367"/>
      <c r="I73" s="367"/>
      <c r="J73" s="454" t="s">
        <v>671</v>
      </c>
      <c r="K73" s="454" t="s">
        <v>672</v>
      </c>
      <c r="L73" s="454" t="s">
        <v>673</v>
      </c>
      <c r="M73" s="324" t="str" cm="1">
        <f t="array" ref="M73">_xlfn.IFS(E73&lt;0, "slabă", E73&gt;D73, "bună", TRUE, "medie")</f>
        <v>medie</v>
      </c>
      <c r="N73" s="342"/>
      <c r="O73" s="454"/>
      <c r="P73" s="454"/>
      <c r="Q73" s="454"/>
      <c r="R73" s="368">
        <v>7</v>
      </c>
    </row>
    <row r="74" spans="1:18" ht="27.75" x14ac:dyDescent="0.4">
      <c r="A74" s="418"/>
      <c r="B74" s="456" t="s">
        <v>551</v>
      </c>
      <c r="C74" s="367"/>
      <c r="D74" s="460" t="e">
        <f>D33</f>
        <v>#DIV/0!</v>
      </c>
      <c r="E74" s="460" t="e">
        <f>E33</f>
        <v>#DIV/0!</v>
      </c>
      <c r="F74" s="460" t="e">
        <f>F33</f>
        <v>#DIV/0!</v>
      </c>
      <c r="G74" s="471"/>
      <c r="H74" s="367"/>
      <c r="I74" s="367"/>
      <c r="J74" s="367"/>
      <c r="K74" s="367"/>
      <c r="L74" s="367"/>
      <c r="M74" s="367"/>
      <c r="N74" s="367"/>
      <c r="O74" s="367"/>
      <c r="P74" s="367"/>
      <c r="Q74" s="367"/>
    </row>
    <row r="75" spans="1:18" ht="27.75" x14ac:dyDescent="0.4">
      <c r="A75" s="418"/>
      <c r="B75" s="456" t="s">
        <v>556</v>
      </c>
      <c r="C75" s="367"/>
      <c r="D75" s="461" t="e">
        <f>D35</f>
        <v>#DIV/0!</v>
      </c>
      <c r="E75" s="461" t="e">
        <f>E35</f>
        <v>#DIV/0!</v>
      </c>
      <c r="F75" s="461" t="e">
        <f>F35</f>
        <v>#DIV/0!</v>
      </c>
      <c r="G75" s="471"/>
      <c r="H75" s="367"/>
      <c r="I75" s="367"/>
      <c r="J75" s="367"/>
      <c r="K75" s="367"/>
      <c r="L75" s="367"/>
      <c r="M75" s="367"/>
      <c r="N75" s="367"/>
      <c r="O75" s="367"/>
      <c r="P75" s="367"/>
      <c r="Q75" s="367"/>
    </row>
    <row r="76" spans="1:18" ht="41.65" x14ac:dyDescent="0.4">
      <c r="A76" s="418"/>
      <c r="B76" s="456" t="s">
        <v>586</v>
      </c>
      <c r="C76" s="367"/>
      <c r="D76" s="460" t="e">
        <f>D74/D75</f>
        <v>#DIV/0!</v>
      </c>
      <c r="E76" s="460" t="e">
        <f>E74/E75</f>
        <v>#DIV/0!</v>
      </c>
      <c r="F76" s="459" t="e">
        <f>F74/F75</f>
        <v>#DIV/0!</v>
      </c>
      <c r="G76" s="470" t="e" cm="1">
        <f t="array" ref="G76">_xlfn.IFS(M76=$O$58,5,M76=$P$58,3,M76=$Q$58,1)</f>
        <v>#DIV/0!</v>
      </c>
      <c r="H76" s="367"/>
      <c r="I76" s="367"/>
      <c r="J76" s="454" t="s">
        <v>695</v>
      </c>
      <c r="K76" s="476">
        <v>1</v>
      </c>
      <c r="L76" s="476" t="s">
        <v>697</v>
      </c>
      <c r="M76" s="324" t="e" cm="1">
        <f t="array" ref="M76">_xlfn.IFS(E76&lt;1,"bună", E76=1,"medie", TRUE,"slabă")</f>
        <v>#DIV/0!</v>
      </c>
      <c r="N76" s="342"/>
      <c r="O76" s="454"/>
      <c r="P76" s="454"/>
      <c r="Q76" s="454"/>
      <c r="R76" s="368">
        <v>5</v>
      </c>
    </row>
    <row r="77" spans="1:18" ht="15.4" x14ac:dyDescent="0.4">
      <c r="A77" s="418"/>
      <c r="B77" s="456" t="s">
        <v>561</v>
      </c>
      <c r="C77" s="367"/>
      <c r="D77" s="460" t="e">
        <f>D38</f>
        <v>#DIV/0!</v>
      </c>
      <c r="E77" s="460" t="e">
        <f t="shared" ref="E77:F77" si="2">E38</f>
        <v>#DIV/0!</v>
      </c>
      <c r="F77" s="459" t="e">
        <f t="shared" si="2"/>
        <v>#DIV/0!</v>
      </c>
      <c r="G77" s="470" t="e" cm="1">
        <f t="array" ref="G77">_xlfn.IFS(M77=$O$58,7,M77=$P$58,3,M77=$Q$58,1)</f>
        <v>#DIV/0!</v>
      </c>
      <c r="H77" s="367"/>
      <c r="I77" s="453" t="s">
        <v>662</v>
      </c>
      <c r="J77" s="454" t="s">
        <v>679</v>
      </c>
      <c r="K77" s="454" t="s">
        <v>680</v>
      </c>
      <c r="L77" s="454" t="s">
        <v>674</v>
      </c>
      <c r="M77" s="324" t="e" cm="1">
        <f t="array" ref="M77">_xlfn.IFS(E77&gt;0.2,"bună", E77&gt;=0.19,"medie", TRUE,"slabă")</f>
        <v>#DIV/0!</v>
      </c>
      <c r="N77" s="342"/>
      <c r="O77" s="454"/>
      <c r="P77" s="454"/>
      <c r="Q77" s="454"/>
      <c r="R77" s="368">
        <v>7</v>
      </c>
    </row>
    <row r="78" spans="1:18" ht="15.4" x14ac:dyDescent="0.4">
      <c r="A78" s="418"/>
      <c r="B78" s="456" t="s">
        <v>568</v>
      </c>
      <c r="C78" s="367"/>
      <c r="D78" s="460" t="e">
        <f>D40</f>
        <v>#DIV/0!</v>
      </c>
      <c r="E78" s="460" t="e">
        <f t="shared" ref="E78:F78" si="3">E40</f>
        <v>#DIV/0!</v>
      </c>
      <c r="F78" s="459" t="e">
        <f t="shared" si="3"/>
        <v>#DIV/0!</v>
      </c>
      <c r="G78" s="470" t="e" cm="1">
        <f t="array" ref="G78">_xlfn.IFS(M78=$O$58,7,M78=$P$58,3,M78=$Q$58,1)</f>
        <v>#DIV/0!</v>
      </c>
      <c r="H78" s="367"/>
      <c r="I78" s="453" t="s">
        <v>662</v>
      </c>
      <c r="J78" s="454" t="s">
        <v>675</v>
      </c>
      <c r="K78" s="454" t="s">
        <v>681</v>
      </c>
      <c r="L78" s="454" t="s">
        <v>674</v>
      </c>
      <c r="M78" s="324" t="e" cm="1">
        <f t="array" ref="M78">_xlfn.IFS(E78&gt;0.1,"bună", E78&gt;=0.05,"medie", TRUE,"slabă")</f>
        <v>#DIV/0!</v>
      </c>
      <c r="N78" s="342"/>
      <c r="O78" s="454"/>
      <c r="P78" s="454"/>
      <c r="Q78" s="454"/>
      <c r="R78" s="368">
        <v>7</v>
      </c>
    </row>
    <row r="79" spans="1:18" ht="15.4" x14ac:dyDescent="0.4">
      <c r="A79" s="418"/>
      <c r="B79" s="456" t="s">
        <v>63</v>
      </c>
      <c r="C79" s="367"/>
      <c r="D79" s="457">
        <f>D37</f>
        <v>0</v>
      </c>
      <c r="E79" s="457">
        <f>E37</f>
        <v>0</v>
      </c>
      <c r="F79" s="457">
        <f>F37</f>
        <v>0</v>
      </c>
      <c r="G79" s="470" cm="1">
        <f t="array" ref="G79">_xlfn.IFS(M79=$O$58,8,M79=$P$58,4,M79=$Q$58,1)</f>
        <v>1</v>
      </c>
      <c r="H79" s="367"/>
      <c r="I79" s="453" t="s">
        <v>670</v>
      </c>
      <c r="J79" s="454" t="s">
        <v>671</v>
      </c>
      <c r="K79" s="454" t="s">
        <v>672</v>
      </c>
      <c r="L79" s="454" t="s">
        <v>673</v>
      </c>
      <c r="M79" s="324" t="str" cm="1">
        <f t="array" ref="M79">_xlfn.IFS(E79&lt;=0, "slabă", E79&gt;D79, "bună", TRUE, "medie")</f>
        <v>slabă</v>
      </c>
      <c r="N79" s="342"/>
      <c r="O79" s="454"/>
      <c r="P79" s="454"/>
      <c r="Q79" s="454"/>
      <c r="R79" s="368">
        <v>8</v>
      </c>
    </row>
    <row r="80" spans="1:18" ht="15.4" x14ac:dyDescent="0.4">
      <c r="A80" s="418"/>
      <c r="B80" s="456" t="s">
        <v>587</v>
      </c>
      <c r="C80" s="367"/>
      <c r="D80" s="458">
        <f>D43</f>
        <v>0</v>
      </c>
      <c r="E80" s="458">
        <f t="shared" ref="E80:F80" si="4">E43</f>
        <v>0</v>
      </c>
      <c r="F80" s="458">
        <f t="shared" si="4"/>
        <v>0</v>
      </c>
      <c r="G80" s="471"/>
      <c r="H80" s="367"/>
      <c r="I80" s="367"/>
      <c r="J80" s="454" t="s">
        <v>671</v>
      </c>
      <c r="K80" s="454" t="s">
        <v>672</v>
      </c>
      <c r="L80" s="454" t="s">
        <v>692</v>
      </c>
      <c r="M80" s="324" t="str" cm="1">
        <f t="array" ref="M80">_xlfn.IFS(E80&lt;=0, "slabă", E80&gt;D80, "bună", TRUE, "medie")</f>
        <v>slabă</v>
      </c>
      <c r="N80" s="342"/>
      <c r="O80" s="367"/>
      <c r="P80" s="367"/>
      <c r="Q80" s="367"/>
    </row>
    <row r="81" spans="1:18" ht="15.4" x14ac:dyDescent="0.4">
      <c r="A81" s="418"/>
      <c r="B81" s="536" t="s">
        <v>216</v>
      </c>
      <c r="C81" s="537"/>
      <c r="D81" s="538">
        <f>D48</f>
        <v>0</v>
      </c>
      <c r="E81" s="538">
        <f t="shared" ref="E81:F81" si="5">E48</f>
        <v>0</v>
      </c>
      <c r="F81" s="538">
        <f t="shared" si="5"/>
        <v>0</v>
      </c>
      <c r="G81" s="470" t="e" cm="1">
        <f t="array" ref="G81">_xlfn.IFS(M81=$O$58,7,M81=$P$58,3,M81=$Q$58,1)</f>
        <v>#DIV/0!</v>
      </c>
      <c r="H81" s="367"/>
      <c r="I81" s="453" t="s">
        <v>670</v>
      </c>
      <c r="J81" s="454" t="s">
        <v>1727</v>
      </c>
      <c r="K81" s="454" t="s">
        <v>1728</v>
      </c>
      <c r="L81" s="454" t="s">
        <v>1729</v>
      </c>
      <c r="M81" s="324" t="e" cm="1">
        <f t="array" ref="M81">_xlfn.IFS((E81 - D81)/D81 &gt;= 0.05, "bună", ABS((E81 - D81)/D81) &lt;= 0.05, "medie", (E81 - D81)/D81 &lt; -0.05, "slabă")</f>
        <v>#DIV/0!</v>
      </c>
      <c r="N81" s="342"/>
      <c r="O81" s="454"/>
      <c r="P81" s="454"/>
      <c r="Q81" s="454"/>
      <c r="R81" s="368">
        <v>7</v>
      </c>
    </row>
    <row r="82" spans="1:18" x14ac:dyDescent="0.4">
      <c r="B82" s="539" t="s">
        <v>1824</v>
      </c>
      <c r="C82" s="539" t="str">
        <f>LEFT(C4,3)</f>
        <v>A01</v>
      </c>
      <c r="D82" s="540">
        <f>VLOOKUP($C$82,'sal014900'!$C$3:$G$109,4,0)</f>
        <v>8940.7999999999993</v>
      </c>
      <c r="E82" s="540">
        <f>VLOOKUP($C$82,'sal014900'!$C$3:$G$109,5,0)</f>
        <v>9986.2000000000007</v>
      </c>
      <c r="F82" s="540" t="e">
        <f>VLOOKUP($C$82,'sal014900'!$C$3:$G$109,6,0)</f>
        <v>#REF!</v>
      </c>
      <c r="G82" s="535" t="e">
        <f>SUM(G59:G81)</f>
        <v>#DIV/0!</v>
      </c>
      <c r="R82" s="368">
        <f>SUM(R59:R81)</f>
        <v>100</v>
      </c>
    </row>
    <row r="83" spans="1:18" x14ac:dyDescent="0.4">
      <c r="B83" s="539" t="s">
        <v>1825</v>
      </c>
      <c r="C83" s="539"/>
      <c r="D83" s="539"/>
      <c r="E83" s="541">
        <f>E81/E82*1-1</f>
        <v>-1</v>
      </c>
      <c r="F83" s="539"/>
    </row>
    <row r="85" spans="1:18" x14ac:dyDescent="0.4">
      <c r="B85" s="474" t="s">
        <v>1739</v>
      </c>
      <c r="C85" s="313"/>
    </row>
    <row r="86" spans="1:18" x14ac:dyDescent="0.4">
      <c r="B86" s="473" t="s">
        <v>1740</v>
      </c>
      <c r="C86" s="473" t="s">
        <v>1744</v>
      </c>
    </row>
    <row r="87" spans="1:18" x14ac:dyDescent="0.4">
      <c r="B87" s="473" t="s">
        <v>1741</v>
      </c>
      <c r="C87" s="473" t="s">
        <v>1745</v>
      </c>
    </row>
    <row r="88" spans="1:18" x14ac:dyDescent="0.4">
      <c r="B88" s="473" t="s">
        <v>1742</v>
      </c>
      <c r="C88" s="473" t="s">
        <v>1746</v>
      </c>
    </row>
    <row r="89" spans="1:18" x14ac:dyDescent="0.4">
      <c r="B89" s="473" t="s">
        <v>1743</v>
      </c>
      <c r="C89" s="473" t="s">
        <v>1747</v>
      </c>
    </row>
  </sheetData>
  <mergeCells count="2">
    <mergeCell ref="A1:C1"/>
    <mergeCell ref="A5:C5"/>
  </mergeCells>
  <dataValidations count="1">
    <dataValidation type="list" allowBlank="1" showInputMessage="1" showErrorMessage="1" sqref="C4" xr:uid="{54085404-637E-4B8E-9ABA-06A6B7663940}">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3403C8D-ECD1-4724-ADDC-A5F26044E323}">
          <x14:formula1>
            <xm:f>Sheet1!$A$1:$U$1</xm:f>
          </x14:formula1>
          <xm:sqref>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79998168889431442"/>
    <pageSetUpPr autoPageBreaks="0" fitToPage="1"/>
  </sheetPr>
  <dimension ref="A1:V95"/>
  <sheetViews>
    <sheetView showGridLines="0" showZeros="0" tabSelected="1" topLeftCell="A10" zoomScale="90" zoomScaleNormal="90" workbookViewId="0">
      <selection activeCell="D13" sqref="D13"/>
    </sheetView>
  </sheetViews>
  <sheetFormatPr defaultColWidth="9.19921875" defaultRowHeight="15.4" outlineLevelRow="1" x14ac:dyDescent="0.45"/>
  <cols>
    <col min="1" max="1" width="2.796875" style="42" customWidth="1"/>
    <col min="2" max="2" width="3.73046875" style="42" customWidth="1"/>
    <col min="3" max="3" width="30.19921875" style="42" customWidth="1"/>
    <col min="4" max="6" width="25.73046875" style="42" customWidth="1"/>
    <col min="7" max="7" width="14.46484375" style="42" customWidth="1"/>
    <col min="8" max="8" width="14.06640625" style="42" customWidth="1"/>
    <col min="9" max="9" width="18.46484375" style="42" customWidth="1"/>
    <col min="10" max="10" width="13.73046875" style="42" bestFit="1" customWidth="1"/>
    <col min="11" max="11" width="18.46484375" style="42" customWidth="1"/>
    <col min="12" max="13" width="16.265625" style="42" customWidth="1"/>
    <col min="14" max="14" width="19.73046875" style="42" customWidth="1"/>
    <col min="15" max="15" width="9.19921875" style="42" customWidth="1"/>
    <col min="16" max="16384" width="9.19921875" style="42"/>
  </cols>
  <sheetData>
    <row r="1" spans="1:14" ht="23.25" customHeight="1" x14ac:dyDescent="0.45">
      <c r="A1" s="41"/>
      <c r="B1" s="59" t="s">
        <v>1751</v>
      </c>
      <c r="D1" s="41"/>
      <c r="E1" s="41"/>
      <c r="F1" s="41"/>
      <c r="G1" s="41"/>
      <c r="H1" s="41"/>
      <c r="I1" s="41"/>
      <c r="J1" s="41"/>
      <c r="K1" s="487" t="s">
        <v>1732</v>
      </c>
      <c r="L1" s="488">
        <f>IF(NOT(ISBLANK('Situatii finan.-prescurtate'!E37)), 'Situatii finan.-prescurtate'!E37, 'Situatii finan.-simple+complete'!E152)</f>
        <v>0</v>
      </c>
      <c r="M1" s="484" t="s">
        <v>1734</v>
      </c>
      <c r="N1" s="489" t="str">
        <f>IF(AND(L3&lt;=9, OR(L1&lt;=$K$91, L2&lt;=$M$91)), "Micro",
IF(AND(L3&lt;=49, OR(L1&lt;=$K$92, L2&lt;=$M$92)), "Mică",
IF(AND(L3&lt;=249, OR(L1&lt;=$K$93, L2&lt;=$M$93)), "Mijlocie", "Nu se încadrează")))</f>
        <v>Micro</v>
      </c>
    </row>
    <row r="2" spans="1:14" ht="30.75" x14ac:dyDescent="0.45">
      <c r="A2" s="41"/>
      <c r="B2" s="469" t="s">
        <v>621</v>
      </c>
      <c r="C2" s="469"/>
      <c r="D2" s="469"/>
      <c r="E2" s="469"/>
      <c r="F2" s="469"/>
      <c r="G2" s="469"/>
      <c r="H2" s="469"/>
      <c r="I2" s="469"/>
      <c r="J2" s="469"/>
      <c r="K2" s="487" t="s">
        <v>583</v>
      </c>
      <c r="L2" s="488">
        <f>IF(OR(ISBLANK('Situatii finan.-prescurtate'!E18), 'Situatii finan.-prescurtate'!E18=0), 'Situatii finan.-simple+complete'!E82, 'Situatii finan.-prescurtate'!E18)</f>
        <v>0</v>
      </c>
      <c r="M2" s="486" t="s">
        <v>1753</v>
      </c>
      <c r="N2" s="489">
        <f>IF(NOT(ISBLANK('Situatii finan.-prescurtate'!F80)), 'Situatii finan.-prescurtate'!F80, 'Situatii finan.-simple+complete'!F290)</f>
        <v>0</v>
      </c>
    </row>
    <row r="3" spans="1:14" ht="32.25" customHeight="1" x14ac:dyDescent="0.45">
      <c r="A3" s="41"/>
      <c r="B3" s="469"/>
      <c r="C3" s="469"/>
      <c r="D3" s="469"/>
      <c r="E3" s="469"/>
      <c r="F3" s="469"/>
      <c r="G3" s="469"/>
      <c r="H3" s="469"/>
      <c r="I3" s="469"/>
      <c r="J3" s="469"/>
      <c r="K3" s="487" t="s">
        <v>1733</v>
      </c>
      <c r="L3" s="488">
        <f>IF(NOT(ISBLANK('Situatii finan.-prescurtate'!E59)), 'Situatii finan.-prescurtate'!E59, 'Situatii finan.-simple+complete'!E270)</f>
        <v>0</v>
      </c>
      <c r="M3" s="486" t="s">
        <v>1754</v>
      </c>
      <c r="N3" s="489">
        <f>IF(NOT(ISBLANK('Situatii finan.-prescurtate'!F81)), 'Situatii finan.-prescurtate'!F81, 'Situatii finan.-simple+complete'!F291)</f>
        <v>0</v>
      </c>
    </row>
    <row r="4" spans="1:14" ht="21.75" customHeight="1" x14ac:dyDescent="0.45">
      <c r="A4" s="41"/>
      <c r="B4" s="419"/>
      <c r="C4" s="420" t="s">
        <v>75</v>
      </c>
      <c r="D4" s="558"/>
      <c r="E4" s="558"/>
      <c r="F4" s="558"/>
      <c r="G4" s="558"/>
      <c r="H4" s="558"/>
      <c r="I4" s="558"/>
      <c r="J4" s="558"/>
      <c r="K4" s="558"/>
      <c r="L4" s="558"/>
      <c r="M4" s="558"/>
      <c r="N4" s="558"/>
    </row>
    <row r="5" spans="1:14" s="44" customFormat="1" ht="16.5" customHeight="1" x14ac:dyDescent="0.45">
      <c r="A5" s="43"/>
      <c r="B5" s="543" t="s">
        <v>47</v>
      </c>
      <c r="C5" s="546" t="s">
        <v>41</v>
      </c>
      <c r="D5" s="546" t="s">
        <v>74</v>
      </c>
      <c r="E5" s="559" t="s">
        <v>109</v>
      </c>
      <c r="F5" s="560"/>
      <c r="G5" s="560"/>
      <c r="H5" s="560"/>
      <c r="I5" s="560"/>
      <c r="J5" s="560"/>
      <c r="K5" s="561"/>
      <c r="L5" s="546" t="s">
        <v>42</v>
      </c>
      <c r="M5" s="546"/>
      <c r="N5" s="546"/>
    </row>
    <row r="6" spans="1:14" s="44" customFormat="1" ht="42" customHeight="1" x14ac:dyDescent="0.45">
      <c r="A6" s="43"/>
      <c r="B6" s="543"/>
      <c r="C6" s="546"/>
      <c r="D6" s="546"/>
      <c r="E6" s="53" t="s">
        <v>622</v>
      </c>
      <c r="F6" s="53" t="s">
        <v>623</v>
      </c>
      <c r="G6" s="53" t="s">
        <v>655</v>
      </c>
      <c r="H6" s="53" t="s">
        <v>43</v>
      </c>
      <c r="I6" s="53" t="s">
        <v>50</v>
      </c>
      <c r="J6" s="53" t="s">
        <v>52</v>
      </c>
      <c r="K6" s="53" t="s">
        <v>51</v>
      </c>
      <c r="L6" s="477" t="s">
        <v>111</v>
      </c>
      <c r="M6" s="477" t="s">
        <v>654</v>
      </c>
      <c r="N6" s="478" t="s">
        <v>653</v>
      </c>
    </row>
    <row r="7" spans="1:14" ht="81" customHeight="1" x14ac:dyDescent="0.45">
      <c r="A7" s="41"/>
      <c r="B7" s="430">
        <v>1</v>
      </c>
      <c r="C7" s="425"/>
      <c r="D7" s="425"/>
      <c r="E7" s="429" t="s">
        <v>650</v>
      </c>
      <c r="F7" s="428" t="s">
        <v>626</v>
      </c>
      <c r="G7" s="426"/>
      <c r="H7" s="427"/>
      <c r="I7" s="427">
        <f>G7*H7</f>
        <v>0</v>
      </c>
      <c r="J7" s="427">
        <f>I7/6</f>
        <v>0</v>
      </c>
      <c r="K7" s="427">
        <f>I7-J7</f>
        <v>0</v>
      </c>
      <c r="L7" s="479">
        <f>I7-N7</f>
        <v>0</v>
      </c>
      <c r="M7" s="480">
        <f t="shared" ref="M7:M27" si="0">INDEX($E$83:$G$86,
MATCH(E7,$D$83:$D$86,0),
MATCH($N$1,$E$82:$G$82,0)
)
+
IF(
AND(
E7&lt;&gt;$D$86,
OR($N$2="DA",$N$3="DA")
),
10%,
0
)</f>
        <v>0.35</v>
      </c>
      <c r="N7" s="481">
        <f t="shared" ref="N7:N27" si="1">MIN(K7*M7, INDEX($E$89:$G$91, MATCH(E7, $D$89:$D$91, 0), MATCH($N$1, $E$88:$G$88, 0)))</f>
        <v>0</v>
      </c>
    </row>
    <row r="8" spans="1:14" ht="46.15" x14ac:dyDescent="0.45">
      <c r="A8" s="41"/>
      <c r="B8" s="430">
        <v>2</v>
      </c>
      <c r="C8" s="425"/>
      <c r="D8" s="425"/>
      <c r="E8" s="429" t="s">
        <v>652</v>
      </c>
      <c r="F8" s="428" t="s">
        <v>1779</v>
      </c>
      <c r="G8" s="426"/>
      <c r="H8" s="427"/>
      <c r="I8" s="427">
        <f t="shared" ref="I8:I42" si="2">G8*H8</f>
        <v>0</v>
      </c>
      <c r="J8" s="427">
        <f t="shared" ref="J8:J42" si="3">I8/6</f>
        <v>0</v>
      </c>
      <c r="K8" s="427">
        <f t="shared" ref="K8:K42" si="4">I8-J8</f>
        <v>0</v>
      </c>
      <c r="L8" s="479">
        <f t="shared" ref="L8:L42" si="5">I8-N8</f>
        <v>0</v>
      </c>
      <c r="M8" s="480">
        <f t="shared" si="0"/>
        <v>0.35</v>
      </c>
      <c r="N8" s="481">
        <f t="shared" si="1"/>
        <v>0</v>
      </c>
    </row>
    <row r="9" spans="1:14" ht="27.75" x14ac:dyDescent="0.45">
      <c r="A9" s="41"/>
      <c r="B9" s="430">
        <v>3</v>
      </c>
      <c r="C9" s="425"/>
      <c r="D9" s="425"/>
      <c r="E9" s="429" t="s">
        <v>649</v>
      </c>
      <c r="F9" s="428" t="s">
        <v>657</v>
      </c>
      <c r="G9" s="426"/>
      <c r="H9" s="427"/>
      <c r="I9" s="427">
        <f t="shared" si="2"/>
        <v>0</v>
      </c>
      <c r="J9" s="427">
        <f t="shared" si="3"/>
        <v>0</v>
      </c>
      <c r="K9" s="427">
        <f t="shared" si="4"/>
        <v>0</v>
      </c>
      <c r="L9" s="479" t="e">
        <f t="shared" si="5"/>
        <v>#N/A</v>
      </c>
      <c r="M9" s="480" t="e">
        <f t="shared" si="0"/>
        <v>#N/A</v>
      </c>
      <c r="N9" s="481" t="e">
        <f t="shared" si="1"/>
        <v>#N/A</v>
      </c>
    </row>
    <row r="10" spans="1:14" ht="27.75" x14ac:dyDescent="0.45">
      <c r="A10" s="41"/>
      <c r="B10" s="430">
        <v>4</v>
      </c>
      <c r="C10" s="425"/>
      <c r="D10" s="425"/>
      <c r="E10" s="429" t="s">
        <v>649</v>
      </c>
      <c r="F10" s="428" t="s">
        <v>657</v>
      </c>
      <c r="G10" s="426"/>
      <c r="H10" s="427"/>
      <c r="I10" s="427">
        <f t="shared" si="2"/>
        <v>0</v>
      </c>
      <c r="J10" s="427">
        <f t="shared" si="3"/>
        <v>0</v>
      </c>
      <c r="K10" s="427">
        <f t="shared" si="4"/>
        <v>0</v>
      </c>
      <c r="L10" s="479" t="e">
        <f t="shared" si="5"/>
        <v>#N/A</v>
      </c>
      <c r="M10" s="480" t="e">
        <f t="shared" si="0"/>
        <v>#N/A</v>
      </c>
      <c r="N10" s="481" t="e">
        <f t="shared" si="1"/>
        <v>#N/A</v>
      </c>
    </row>
    <row r="11" spans="1:14" ht="27.75" x14ac:dyDescent="0.45">
      <c r="A11" s="41"/>
      <c r="B11" s="430">
        <v>5</v>
      </c>
      <c r="C11" s="425"/>
      <c r="D11" s="425"/>
      <c r="E11" s="429" t="s">
        <v>649</v>
      </c>
      <c r="F11" s="428" t="s">
        <v>657</v>
      </c>
      <c r="G11" s="426"/>
      <c r="H11" s="427"/>
      <c r="I11" s="427">
        <f t="shared" si="2"/>
        <v>0</v>
      </c>
      <c r="J11" s="427">
        <f t="shared" si="3"/>
        <v>0</v>
      </c>
      <c r="K11" s="427">
        <f t="shared" si="4"/>
        <v>0</v>
      </c>
      <c r="L11" s="479" t="e">
        <f t="shared" si="5"/>
        <v>#N/A</v>
      </c>
      <c r="M11" s="480" t="e">
        <f t="shared" si="0"/>
        <v>#N/A</v>
      </c>
      <c r="N11" s="481" t="e">
        <f t="shared" si="1"/>
        <v>#N/A</v>
      </c>
    </row>
    <row r="12" spans="1:14" ht="27.75" x14ac:dyDescent="0.45">
      <c r="A12" s="41"/>
      <c r="B12" s="430">
        <v>6</v>
      </c>
      <c r="C12" s="425"/>
      <c r="D12" s="425"/>
      <c r="E12" s="429" t="s">
        <v>649</v>
      </c>
      <c r="F12" s="428" t="s">
        <v>657</v>
      </c>
      <c r="G12" s="426"/>
      <c r="H12" s="427"/>
      <c r="I12" s="427">
        <f t="shared" si="2"/>
        <v>0</v>
      </c>
      <c r="J12" s="427">
        <f t="shared" si="3"/>
        <v>0</v>
      </c>
      <c r="K12" s="427">
        <f t="shared" si="4"/>
        <v>0</v>
      </c>
      <c r="L12" s="479" t="e">
        <f t="shared" si="5"/>
        <v>#N/A</v>
      </c>
      <c r="M12" s="480" t="e">
        <f t="shared" si="0"/>
        <v>#N/A</v>
      </c>
      <c r="N12" s="481" t="e">
        <f t="shared" si="1"/>
        <v>#N/A</v>
      </c>
    </row>
    <row r="13" spans="1:14" ht="27.75" x14ac:dyDescent="0.45">
      <c r="A13" s="41"/>
      <c r="B13" s="430">
        <v>7</v>
      </c>
      <c r="C13" s="425"/>
      <c r="D13" s="425"/>
      <c r="E13" s="429" t="s">
        <v>649</v>
      </c>
      <c r="F13" s="428" t="s">
        <v>657</v>
      </c>
      <c r="G13" s="426"/>
      <c r="H13" s="427"/>
      <c r="I13" s="427">
        <f t="shared" si="2"/>
        <v>0</v>
      </c>
      <c r="J13" s="427">
        <f t="shared" si="3"/>
        <v>0</v>
      </c>
      <c r="K13" s="427">
        <f t="shared" si="4"/>
        <v>0</v>
      </c>
      <c r="L13" s="479" t="e">
        <f t="shared" si="5"/>
        <v>#N/A</v>
      </c>
      <c r="M13" s="480" t="e">
        <f t="shared" si="0"/>
        <v>#N/A</v>
      </c>
      <c r="N13" s="481" t="e">
        <f t="shared" si="1"/>
        <v>#N/A</v>
      </c>
    </row>
    <row r="14" spans="1:14" ht="27.75" x14ac:dyDescent="0.45">
      <c r="A14" s="41"/>
      <c r="B14" s="430">
        <v>8</v>
      </c>
      <c r="C14" s="425"/>
      <c r="D14" s="425"/>
      <c r="E14" s="429" t="s">
        <v>649</v>
      </c>
      <c r="F14" s="428" t="s">
        <v>657</v>
      </c>
      <c r="G14" s="426"/>
      <c r="H14" s="427"/>
      <c r="I14" s="427">
        <f t="shared" si="2"/>
        <v>0</v>
      </c>
      <c r="J14" s="427">
        <f t="shared" si="3"/>
        <v>0</v>
      </c>
      <c r="K14" s="427">
        <f t="shared" si="4"/>
        <v>0</v>
      </c>
      <c r="L14" s="479" t="e">
        <f t="shared" si="5"/>
        <v>#N/A</v>
      </c>
      <c r="M14" s="480" t="e">
        <f t="shared" si="0"/>
        <v>#N/A</v>
      </c>
      <c r="N14" s="481" t="e">
        <f t="shared" si="1"/>
        <v>#N/A</v>
      </c>
    </row>
    <row r="15" spans="1:14" ht="27.75" x14ac:dyDescent="0.45">
      <c r="A15" s="41"/>
      <c r="B15" s="430">
        <v>9</v>
      </c>
      <c r="C15" s="425"/>
      <c r="D15" s="425"/>
      <c r="E15" s="429" t="s">
        <v>649</v>
      </c>
      <c r="F15" s="428" t="s">
        <v>657</v>
      </c>
      <c r="G15" s="426"/>
      <c r="H15" s="427"/>
      <c r="I15" s="427">
        <f t="shared" ref="I15:I35" si="6">G15*H15</f>
        <v>0</v>
      </c>
      <c r="J15" s="427">
        <f t="shared" si="3"/>
        <v>0</v>
      </c>
      <c r="K15" s="427">
        <f t="shared" ref="K15:K35" si="7">I15-J15</f>
        <v>0</v>
      </c>
      <c r="L15" s="479" t="e">
        <f t="shared" ref="L15:L35" si="8">I15-N15</f>
        <v>#N/A</v>
      </c>
      <c r="M15" s="480" t="e">
        <f t="shared" si="0"/>
        <v>#N/A</v>
      </c>
      <c r="N15" s="481" t="e">
        <f t="shared" si="1"/>
        <v>#N/A</v>
      </c>
    </row>
    <row r="16" spans="1:14" ht="27.75" x14ac:dyDescent="0.45">
      <c r="A16" s="41"/>
      <c r="B16" s="430">
        <v>10</v>
      </c>
      <c r="C16" s="425"/>
      <c r="D16" s="425"/>
      <c r="E16" s="429" t="s">
        <v>649</v>
      </c>
      <c r="F16" s="428" t="s">
        <v>657</v>
      </c>
      <c r="G16" s="426"/>
      <c r="H16" s="427"/>
      <c r="I16" s="427">
        <f t="shared" si="6"/>
        <v>0</v>
      </c>
      <c r="J16" s="427">
        <f t="shared" si="3"/>
        <v>0</v>
      </c>
      <c r="K16" s="427">
        <f t="shared" si="7"/>
        <v>0</v>
      </c>
      <c r="L16" s="479" t="e">
        <f t="shared" si="8"/>
        <v>#N/A</v>
      </c>
      <c r="M16" s="480" t="e">
        <f t="shared" si="0"/>
        <v>#N/A</v>
      </c>
      <c r="N16" s="481" t="e">
        <f t="shared" si="1"/>
        <v>#N/A</v>
      </c>
    </row>
    <row r="17" spans="1:14" ht="27.75" x14ac:dyDescent="0.45">
      <c r="A17" s="41"/>
      <c r="B17" s="430">
        <v>11</v>
      </c>
      <c r="C17" s="425"/>
      <c r="D17" s="425"/>
      <c r="E17" s="429" t="s">
        <v>649</v>
      </c>
      <c r="F17" s="428" t="s">
        <v>657</v>
      </c>
      <c r="G17" s="426"/>
      <c r="H17" s="427"/>
      <c r="I17" s="427">
        <f t="shared" si="6"/>
        <v>0</v>
      </c>
      <c r="J17" s="427">
        <f t="shared" si="3"/>
        <v>0</v>
      </c>
      <c r="K17" s="427">
        <f t="shared" si="7"/>
        <v>0</v>
      </c>
      <c r="L17" s="479" t="e">
        <f t="shared" si="8"/>
        <v>#N/A</v>
      </c>
      <c r="M17" s="480" t="e">
        <f t="shared" si="0"/>
        <v>#N/A</v>
      </c>
      <c r="N17" s="481" t="e">
        <f t="shared" si="1"/>
        <v>#N/A</v>
      </c>
    </row>
    <row r="18" spans="1:14" ht="27.75" x14ac:dyDescent="0.45">
      <c r="A18" s="41"/>
      <c r="B18" s="430">
        <v>12</v>
      </c>
      <c r="C18" s="425"/>
      <c r="D18" s="425"/>
      <c r="E18" s="429" t="s">
        <v>649</v>
      </c>
      <c r="F18" s="428" t="s">
        <v>657</v>
      </c>
      <c r="G18" s="426"/>
      <c r="H18" s="427"/>
      <c r="I18" s="427">
        <f t="shared" si="6"/>
        <v>0</v>
      </c>
      <c r="J18" s="427">
        <f t="shared" si="3"/>
        <v>0</v>
      </c>
      <c r="K18" s="427">
        <f t="shared" si="7"/>
        <v>0</v>
      </c>
      <c r="L18" s="479" t="e">
        <f t="shared" si="8"/>
        <v>#N/A</v>
      </c>
      <c r="M18" s="480" t="e">
        <f t="shared" si="0"/>
        <v>#N/A</v>
      </c>
      <c r="N18" s="481" t="e">
        <f t="shared" si="1"/>
        <v>#N/A</v>
      </c>
    </row>
    <row r="19" spans="1:14" ht="27.75" x14ac:dyDescent="0.45">
      <c r="A19" s="41"/>
      <c r="B19" s="430">
        <v>13</v>
      </c>
      <c r="C19" s="425"/>
      <c r="D19" s="425"/>
      <c r="E19" s="429" t="s">
        <v>649</v>
      </c>
      <c r="F19" s="428" t="s">
        <v>657</v>
      </c>
      <c r="G19" s="426"/>
      <c r="H19" s="427"/>
      <c r="I19" s="427">
        <f t="shared" ref="I19:I27" si="9">G19*H19</f>
        <v>0</v>
      </c>
      <c r="J19" s="427">
        <f t="shared" ref="J19:J27" si="10">I19/6</f>
        <v>0</v>
      </c>
      <c r="K19" s="427">
        <f t="shared" ref="K19:K27" si="11">I19-J19</f>
        <v>0</v>
      </c>
      <c r="L19" s="479" t="e">
        <f t="shared" ref="L19:L27" si="12">I19-N19</f>
        <v>#N/A</v>
      </c>
      <c r="M19" s="480" t="e">
        <f t="shared" si="0"/>
        <v>#N/A</v>
      </c>
      <c r="N19" s="481" t="e">
        <f t="shared" si="1"/>
        <v>#N/A</v>
      </c>
    </row>
    <row r="20" spans="1:14" ht="27.75" x14ac:dyDescent="0.45">
      <c r="A20" s="41"/>
      <c r="B20" s="430">
        <v>14</v>
      </c>
      <c r="C20" s="425"/>
      <c r="D20" s="425"/>
      <c r="E20" s="429" t="s">
        <v>649</v>
      </c>
      <c r="F20" s="428" t="s">
        <v>657</v>
      </c>
      <c r="G20" s="426"/>
      <c r="H20" s="427"/>
      <c r="I20" s="427">
        <f t="shared" si="9"/>
        <v>0</v>
      </c>
      <c r="J20" s="427">
        <f t="shared" si="10"/>
        <v>0</v>
      </c>
      <c r="K20" s="427">
        <f t="shared" si="11"/>
        <v>0</v>
      </c>
      <c r="L20" s="479" t="e">
        <f t="shared" si="12"/>
        <v>#N/A</v>
      </c>
      <c r="M20" s="480" t="e">
        <f t="shared" si="0"/>
        <v>#N/A</v>
      </c>
      <c r="N20" s="481" t="e">
        <f t="shared" si="1"/>
        <v>#N/A</v>
      </c>
    </row>
    <row r="21" spans="1:14" ht="27.75" x14ac:dyDescent="0.45">
      <c r="A21" s="41"/>
      <c r="B21" s="430">
        <v>15</v>
      </c>
      <c r="C21" s="425"/>
      <c r="D21" s="425"/>
      <c r="E21" s="429" t="s">
        <v>649</v>
      </c>
      <c r="F21" s="428" t="s">
        <v>657</v>
      </c>
      <c r="G21" s="426"/>
      <c r="H21" s="427"/>
      <c r="I21" s="427">
        <f t="shared" si="9"/>
        <v>0</v>
      </c>
      <c r="J21" s="427">
        <f t="shared" si="10"/>
        <v>0</v>
      </c>
      <c r="K21" s="427">
        <f t="shared" si="11"/>
        <v>0</v>
      </c>
      <c r="L21" s="479" t="e">
        <f t="shared" si="12"/>
        <v>#N/A</v>
      </c>
      <c r="M21" s="480" t="e">
        <f t="shared" si="0"/>
        <v>#N/A</v>
      </c>
      <c r="N21" s="481" t="e">
        <f t="shared" si="1"/>
        <v>#N/A</v>
      </c>
    </row>
    <row r="22" spans="1:14" ht="27.75" x14ac:dyDescent="0.45">
      <c r="A22" s="41"/>
      <c r="B22" s="430">
        <v>16</v>
      </c>
      <c r="C22" s="425"/>
      <c r="D22" s="425"/>
      <c r="E22" s="429" t="s">
        <v>649</v>
      </c>
      <c r="F22" s="428" t="s">
        <v>657</v>
      </c>
      <c r="G22" s="426"/>
      <c r="H22" s="427"/>
      <c r="I22" s="427">
        <f t="shared" si="9"/>
        <v>0</v>
      </c>
      <c r="J22" s="427">
        <f t="shared" si="10"/>
        <v>0</v>
      </c>
      <c r="K22" s="427">
        <f t="shared" si="11"/>
        <v>0</v>
      </c>
      <c r="L22" s="479" t="e">
        <f t="shared" si="12"/>
        <v>#N/A</v>
      </c>
      <c r="M22" s="480" t="e">
        <f t="shared" si="0"/>
        <v>#N/A</v>
      </c>
      <c r="N22" s="481" t="e">
        <f t="shared" si="1"/>
        <v>#N/A</v>
      </c>
    </row>
    <row r="23" spans="1:14" ht="27.75" x14ac:dyDescent="0.45">
      <c r="A23" s="41"/>
      <c r="B23" s="430">
        <v>17</v>
      </c>
      <c r="C23" s="425"/>
      <c r="D23" s="425"/>
      <c r="E23" s="429" t="s">
        <v>649</v>
      </c>
      <c r="F23" s="428" t="s">
        <v>657</v>
      </c>
      <c r="G23" s="426"/>
      <c r="H23" s="427"/>
      <c r="I23" s="427">
        <f t="shared" si="9"/>
        <v>0</v>
      </c>
      <c r="J23" s="427">
        <f t="shared" si="10"/>
        <v>0</v>
      </c>
      <c r="K23" s="427">
        <f t="shared" si="11"/>
        <v>0</v>
      </c>
      <c r="L23" s="479" t="e">
        <f t="shared" si="12"/>
        <v>#N/A</v>
      </c>
      <c r="M23" s="480" t="e">
        <f t="shared" si="0"/>
        <v>#N/A</v>
      </c>
      <c r="N23" s="481" t="e">
        <f t="shared" si="1"/>
        <v>#N/A</v>
      </c>
    </row>
    <row r="24" spans="1:14" ht="27.75" x14ac:dyDescent="0.45">
      <c r="A24" s="41"/>
      <c r="B24" s="430">
        <v>18</v>
      </c>
      <c r="C24" s="425"/>
      <c r="D24" s="425"/>
      <c r="E24" s="429" t="s">
        <v>649</v>
      </c>
      <c r="F24" s="428" t="s">
        <v>657</v>
      </c>
      <c r="G24" s="426"/>
      <c r="H24" s="427"/>
      <c r="I24" s="427">
        <f t="shared" si="9"/>
        <v>0</v>
      </c>
      <c r="J24" s="427">
        <f t="shared" si="10"/>
        <v>0</v>
      </c>
      <c r="K24" s="427">
        <f t="shared" si="11"/>
        <v>0</v>
      </c>
      <c r="L24" s="479" t="e">
        <f t="shared" si="12"/>
        <v>#N/A</v>
      </c>
      <c r="M24" s="480" t="e">
        <f t="shared" si="0"/>
        <v>#N/A</v>
      </c>
      <c r="N24" s="481" t="e">
        <f t="shared" si="1"/>
        <v>#N/A</v>
      </c>
    </row>
    <row r="25" spans="1:14" ht="27.75" x14ac:dyDescent="0.45">
      <c r="A25" s="41"/>
      <c r="B25" s="430">
        <v>19</v>
      </c>
      <c r="C25" s="425"/>
      <c r="D25" s="425"/>
      <c r="E25" s="429" t="s">
        <v>649</v>
      </c>
      <c r="F25" s="428" t="s">
        <v>657</v>
      </c>
      <c r="G25" s="426"/>
      <c r="H25" s="427"/>
      <c r="I25" s="427">
        <f t="shared" si="9"/>
        <v>0</v>
      </c>
      <c r="J25" s="427">
        <f t="shared" si="10"/>
        <v>0</v>
      </c>
      <c r="K25" s="427">
        <f t="shared" si="11"/>
        <v>0</v>
      </c>
      <c r="L25" s="479" t="e">
        <f t="shared" si="12"/>
        <v>#N/A</v>
      </c>
      <c r="M25" s="480" t="e">
        <f t="shared" si="0"/>
        <v>#N/A</v>
      </c>
      <c r="N25" s="481" t="e">
        <f t="shared" si="1"/>
        <v>#N/A</v>
      </c>
    </row>
    <row r="26" spans="1:14" ht="27.75" x14ac:dyDescent="0.45">
      <c r="A26" s="41"/>
      <c r="B26" s="430">
        <v>20</v>
      </c>
      <c r="C26" s="425"/>
      <c r="D26" s="425"/>
      <c r="E26" s="429" t="s">
        <v>649</v>
      </c>
      <c r="F26" s="428" t="s">
        <v>657</v>
      </c>
      <c r="G26" s="426"/>
      <c r="H26" s="427"/>
      <c r="I26" s="427">
        <f t="shared" si="9"/>
        <v>0</v>
      </c>
      <c r="J26" s="427">
        <f t="shared" si="10"/>
        <v>0</v>
      </c>
      <c r="K26" s="427">
        <f t="shared" si="11"/>
        <v>0</v>
      </c>
      <c r="L26" s="479" t="e">
        <f t="shared" si="12"/>
        <v>#N/A</v>
      </c>
      <c r="M26" s="480" t="e">
        <f t="shared" si="0"/>
        <v>#N/A</v>
      </c>
      <c r="N26" s="481" t="e">
        <f t="shared" si="1"/>
        <v>#N/A</v>
      </c>
    </row>
    <row r="27" spans="1:14" ht="27.75" hidden="1" outlineLevel="1" x14ac:dyDescent="0.45">
      <c r="A27" s="41"/>
      <c r="B27" s="430">
        <v>21</v>
      </c>
      <c r="C27" s="425"/>
      <c r="D27" s="425"/>
      <c r="E27" s="429" t="s">
        <v>649</v>
      </c>
      <c r="F27" s="428" t="s">
        <v>657</v>
      </c>
      <c r="G27" s="426"/>
      <c r="H27" s="427"/>
      <c r="I27" s="427">
        <f t="shared" si="9"/>
        <v>0</v>
      </c>
      <c r="J27" s="427">
        <f t="shared" si="10"/>
        <v>0</v>
      </c>
      <c r="K27" s="427">
        <f t="shared" si="11"/>
        <v>0</v>
      </c>
      <c r="L27" s="479" t="e">
        <f t="shared" si="12"/>
        <v>#N/A</v>
      </c>
      <c r="M27" s="480" t="e">
        <f t="shared" si="0"/>
        <v>#N/A</v>
      </c>
      <c r="N27" s="481" t="e">
        <f t="shared" si="1"/>
        <v>#N/A</v>
      </c>
    </row>
    <row r="28" spans="1:14" ht="27.75" hidden="1" outlineLevel="1" x14ac:dyDescent="0.45">
      <c r="A28" s="41"/>
      <c r="B28" s="430">
        <v>22</v>
      </c>
      <c r="C28" s="425"/>
      <c r="D28" s="425"/>
      <c r="E28" s="429" t="s">
        <v>649</v>
      </c>
      <c r="F28" s="428" t="s">
        <v>657</v>
      </c>
      <c r="G28" s="426"/>
      <c r="H28" s="427"/>
      <c r="I28" s="427">
        <f t="shared" ref="I28:I33" si="13">G28*H28</f>
        <v>0</v>
      </c>
      <c r="J28" s="427">
        <f t="shared" ref="J28:J33" si="14">I28/6</f>
        <v>0</v>
      </c>
      <c r="K28" s="427">
        <f t="shared" ref="K28:K33" si="15">I28-J28</f>
        <v>0</v>
      </c>
      <c r="L28" s="479" t="e">
        <f t="shared" ref="L28:L33" si="16">I28-N28</f>
        <v>#N/A</v>
      </c>
      <c r="M28" s="480" t="e">
        <f t="shared" ref="M28:M33" si="17">INDEX($E$83:$G$86,
MATCH(E28,$D$83:$D$86,0),
MATCH($N$1,$E$82:$G$82,0)
)
+
IF(
AND(
E28&lt;&gt;$D$86,
OR($N$2="DA",$N$3="DA")
),
10%,
0
)</f>
        <v>#N/A</v>
      </c>
      <c r="N28" s="481" t="e">
        <f t="shared" ref="N28:N33" si="18">MIN(K28*M28, INDEX($E$89:$G$91, MATCH(E28, $D$89:$D$91, 0), MATCH($N$1, $E$88:$G$88, 0)))</f>
        <v>#N/A</v>
      </c>
    </row>
    <row r="29" spans="1:14" ht="27.75" hidden="1" outlineLevel="1" x14ac:dyDescent="0.45">
      <c r="A29" s="41"/>
      <c r="B29" s="430">
        <v>23</v>
      </c>
      <c r="C29" s="425"/>
      <c r="D29" s="425"/>
      <c r="E29" s="429" t="s">
        <v>649</v>
      </c>
      <c r="F29" s="428" t="s">
        <v>657</v>
      </c>
      <c r="G29" s="426"/>
      <c r="H29" s="427"/>
      <c r="I29" s="427">
        <f t="shared" si="13"/>
        <v>0</v>
      </c>
      <c r="J29" s="427">
        <f t="shared" si="14"/>
        <v>0</v>
      </c>
      <c r="K29" s="427">
        <f t="shared" si="15"/>
        <v>0</v>
      </c>
      <c r="L29" s="479" t="e">
        <f t="shared" si="16"/>
        <v>#N/A</v>
      </c>
      <c r="M29" s="480" t="e">
        <f t="shared" si="17"/>
        <v>#N/A</v>
      </c>
      <c r="N29" s="481" t="e">
        <f t="shared" si="18"/>
        <v>#N/A</v>
      </c>
    </row>
    <row r="30" spans="1:14" ht="27.75" hidden="1" outlineLevel="1" x14ac:dyDescent="0.45">
      <c r="A30" s="41"/>
      <c r="B30" s="430">
        <v>24</v>
      </c>
      <c r="C30" s="425"/>
      <c r="D30" s="425"/>
      <c r="E30" s="429" t="s">
        <v>649</v>
      </c>
      <c r="F30" s="428" t="s">
        <v>657</v>
      </c>
      <c r="G30" s="426"/>
      <c r="H30" s="427"/>
      <c r="I30" s="427">
        <f t="shared" si="13"/>
        <v>0</v>
      </c>
      <c r="J30" s="427">
        <f t="shared" si="14"/>
        <v>0</v>
      </c>
      <c r="K30" s="427">
        <f t="shared" si="15"/>
        <v>0</v>
      </c>
      <c r="L30" s="479" t="e">
        <f t="shared" si="16"/>
        <v>#N/A</v>
      </c>
      <c r="M30" s="480" t="e">
        <f t="shared" si="17"/>
        <v>#N/A</v>
      </c>
      <c r="N30" s="481" t="e">
        <f t="shared" si="18"/>
        <v>#N/A</v>
      </c>
    </row>
    <row r="31" spans="1:14" ht="27.75" hidden="1" outlineLevel="1" x14ac:dyDescent="0.45">
      <c r="A31" s="41"/>
      <c r="B31" s="430">
        <v>25</v>
      </c>
      <c r="C31" s="425"/>
      <c r="D31" s="425"/>
      <c r="E31" s="429" t="s">
        <v>649</v>
      </c>
      <c r="F31" s="428" t="s">
        <v>657</v>
      </c>
      <c r="G31" s="426"/>
      <c r="H31" s="427"/>
      <c r="I31" s="427">
        <f t="shared" si="13"/>
        <v>0</v>
      </c>
      <c r="J31" s="427">
        <f t="shared" si="14"/>
        <v>0</v>
      </c>
      <c r="K31" s="427">
        <f t="shared" si="15"/>
        <v>0</v>
      </c>
      <c r="L31" s="479" t="e">
        <f t="shared" si="16"/>
        <v>#N/A</v>
      </c>
      <c r="M31" s="480" t="e">
        <f t="shared" si="17"/>
        <v>#N/A</v>
      </c>
      <c r="N31" s="481" t="e">
        <f t="shared" si="18"/>
        <v>#N/A</v>
      </c>
    </row>
    <row r="32" spans="1:14" ht="27.75" hidden="1" outlineLevel="1" x14ac:dyDescent="0.45">
      <c r="A32" s="41"/>
      <c r="B32" s="430">
        <v>26</v>
      </c>
      <c r="C32" s="425"/>
      <c r="D32" s="425"/>
      <c r="E32" s="429" t="s">
        <v>649</v>
      </c>
      <c r="F32" s="428" t="s">
        <v>657</v>
      </c>
      <c r="G32" s="426"/>
      <c r="H32" s="427"/>
      <c r="I32" s="427">
        <f t="shared" si="13"/>
        <v>0</v>
      </c>
      <c r="J32" s="427">
        <f t="shared" si="14"/>
        <v>0</v>
      </c>
      <c r="K32" s="427">
        <f t="shared" si="15"/>
        <v>0</v>
      </c>
      <c r="L32" s="479" t="e">
        <f t="shared" si="16"/>
        <v>#N/A</v>
      </c>
      <c r="M32" s="480" t="e">
        <f t="shared" si="17"/>
        <v>#N/A</v>
      </c>
      <c r="N32" s="481" t="e">
        <f t="shared" si="18"/>
        <v>#N/A</v>
      </c>
    </row>
    <row r="33" spans="1:14" ht="27.75" hidden="1" outlineLevel="1" x14ac:dyDescent="0.45">
      <c r="A33" s="41"/>
      <c r="B33" s="430">
        <v>27</v>
      </c>
      <c r="C33" s="425"/>
      <c r="D33" s="425"/>
      <c r="E33" s="429" t="s">
        <v>649</v>
      </c>
      <c r="F33" s="428" t="s">
        <v>657</v>
      </c>
      <c r="G33" s="426"/>
      <c r="H33" s="427"/>
      <c r="I33" s="427">
        <f t="shared" si="13"/>
        <v>0</v>
      </c>
      <c r="J33" s="427">
        <f t="shared" si="14"/>
        <v>0</v>
      </c>
      <c r="K33" s="427">
        <f t="shared" si="15"/>
        <v>0</v>
      </c>
      <c r="L33" s="479" t="e">
        <f t="shared" si="16"/>
        <v>#N/A</v>
      </c>
      <c r="M33" s="480" t="e">
        <f t="shared" si="17"/>
        <v>#N/A</v>
      </c>
      <c r="N33" s="481" t="e">
        <f t="shared" si="18"/>
        <v>#N/A</v>
      </c>
    </row>
    <row r="34" spans="1:14" ht="27.75" hidden="1" outlineLevel="1" x14ac:dyDescent="0.45">
      <c r="A34" s="41"/>
      <c r="B34" s="430">
        <v>28</v>
      </c>
      <c r="C34" s="425"/>
      <c r="D34" s="425"/>
      <c r="E34" s="429" t="s">
        <v>649</v>
      </c>
      <c r="F34" s="428" t="s">
        <v>657</v>
      </c>
      <c r="G34" s="426"/>
      <c r="H34" s="427"/>
      <c r="I34" s="427">
        <f t="shared" si="6"/>
        <v>0</v>
      </c>
      <c r="J34" s="427">
        <f t="shared" si="3"/>
        <v>0</v>
      </c>
      <c r="K34" s="427">
        <f t="shared" si="7"/>
        <v>0</v>
      </c>
      <c r="L34" s="479" t="e">
        <f t="shared" si="8"/>
        <v>#N/A</v>
      </c>
      <c r="M34" s="480" t="e">
        <f t="shared" ref="M34:M42" si="19">INDEX($E$83:$G$86,
MATCH(E34,$D$83:$D$86,0),
MATCH($N$1,$E$82:$G$82,0)
)
+
IF(
AND(
E34&lt;&gt;$D$86,
OR($N$2="DA",$N$3="DA")
),
10%,
0
)</f>
        <v>#N/A</v>
      </c>
      <c r="N34" s="481" t="e">
        <f t="shared" ref="N34:N42" si="20">MIN(K34*M34, INDEX($E$89:$G$91, MATCH(E34, $D$89:$D$91, 0), MATCH($N$1, $E$88:$G$88, 0)))</f>
        <v>#N/A</v>
      </c>
    </row>
    <row r="35" spans="1:14" ht="27.75" hidden="1" outlineLevel="1" x14ac:dyDescent="0.45">
      <c r="A35" s="41"/>
      <c r="B35" s="430">
        <v>29</v>
      </c>
      <c r="C35" s="425"/>
      <c r="D35" s="425"/>
      <c r="E35" s="429" t="s">
        <v>649</v>
      </c>
      <c r="F35" s="428" t="s">
        <v>657</v>
      </c>
      <c r="G35" s="426"/>
      <c r="H35" s="427"/>
      <c r="I35" s="427">
        <f t="shared" si="6"/>
        <v>0</v>
      </c>
      <c r="J35" s="427">
        <f t="shared" si="3"/>
        <v>0</v>
      </c>
      <c r="K35" s="427">
        <f t="shared" si="7"/>
        <v>0</v>
      </c>
      <c r="L35" s="479" t="e">
        <f t="shared" si="8"/>
        <v>#N/A</v>
      </c>
      <c r="M35" s="480" t="e">
        <f t="shared" si="19"/>
        <v>#N/A</v>
      </c>
      <c r="N35" s="481" t="e">
        <f t="shared" si="20"/>
        <v>#N/A</v>
      </c>
    </row>
    <row r="36" spans="1:14" ht="27.75" hidden="1" outlineLevel="1" x14ac:dyDescent="0.45">
      <c r="A36" s="41"/>
      <c r="B36" s="430">
        <v>30</v>
      </c>
      <c r="C36" s="425"/>
      <c r="D36" s="425"/>
      <c r="E36" s="429" t="s">
        <v>649</v>
      </c>
      <c r="F36" s="428" t="s">
        <v>657</v>
      </c>
      <c r="G36" s="426"/>
      <c r="H36" s="427"/>
      <c r="I36" s="427">
        <f t="shared" si="2"/>
        <v>0</v>
      </c>
      <c r="J36" s="427">
        <f t="shared" si="3"/>
        <v>0</v>
      </c>
      <c r="K36" s="427">
        <f t="shared" si="4"/>
        <v>0</v>
      </c>
      <c r="L36" s="479" t="e">
        <f t="shared" si="5"/>
        <v>#N/A</v>
      </c>
      <c r="M36" s="480" t="e">
        <f t="shared" si="19"/>
        <v>#N/A</v>
      </c>
      <c r="N36" s="481" t="e">
        <f t="shared" si="20"/>
        <v>#N/A</v>
      </c>
    </row>
    <row r="37" spans="1:14" ht="27.75" hidden="1" outlineLevel="1" x14ac:dyDescent="0.45">
      <c r="A37" s="41"/>
      <c r="B37" s="430">
        <v>31</v>
      </c>
      <c r="C37" s="425"/>
      <c r="D37" s="425"/>
      <c r="E37" s="429" t="s">
        <v>649</v>
      </c>
      <c r="F37" s="428" t="s">
        <v>657</v>
      </c>
      <c r="G37" s="426"/>
      <c r="H37" s="427"/>
      <c r="I37" s="427">
        <f t="shared" si="2"/>
        <v>0</v>
      </c>
      <c r="J37" s="427">
        <f t="shared" si="3"/>
        <v>0</v>
      </c>
      <c r="K37" s="427">
        <f t="shared" si="4"/>
        <v>0</v>
      </c>
      <c r="L37" s="479" t="e">
        <f t="shared" si="5"/>
        <v>#N/A</v>
      </c>
      <c r="M37" s="480" t="e">
        <f t="shared" si="19"/>
        <v>#N/A</v>
      </c>
      <c r="N37" s="481" t="e">
        <f t="shared" si="20"/>
        <v>#N/A</v>
      </c>
    </row>
    <row r="38" spans="1:14" ht="27.75" hidden="1" outlineLevel="1" x14ac:dyDescent="0.45">
      <c r="A38" s="41"/>
      <c r="B38" s="430">
        <v>32</v>
      </c>
      <c r="C38" s="425"/>
      <c r="D38" s="425"/>
      <c r="E38" s="429" t="s">
        <v>649</v>
      </c>
      <c r="F38" s="428" t="s">
        <v>657</v>
      </c>
      <c r="G38" s="426"/>
      <c r="H38" s="427"/>
      <c r="I38" s="427">
        <f t="shared" si="2"/>
        <v>0</v>
      </c>
      <c r="J38" s="427">
        <f t="shared" si="3"/>
        <v>0</v>
      </c>
      <c r="K38" s="427">
        <f t="shared" si="4"/>
        <v>0</v>
      </c>
      <c r="L38" s="479" t="e">
        <f t="shared" si="5"/>
        <v>#N/A</v>
      </c>
      <c r="M38" s="480" t="e">
        <f t="shared" si="19"/>
        <v>#N/A</v>
      </c>
      <c r="N38" s="481" t="e">
        <f t="shared" si="20"/>
        <v>#N/A</v>
      </c>
    </row>
    <row r="39" spans="1:14" ht="27.75" hidden="1" outlineLevel="1" x14ac:dyDescent="0.45">
      <c r="A39" s="41"/>
      <c r="B39" s="430">
        <v>33</v>
      </c>
      <c r="C39" s="425"/>
      <c r="D39" s="425"/>
      <c r="E39" s="429" t="s">
        <v>649</v>
      </c>
      <c r="F39" s="428" t="s">
        <v>657</v>
      </c>
      <c r="G39" s="426"/>
      <c r="H39" s="427"/>
      <c r="I39" s="427">
        <f t="shared" si="2"/>
        <v>0</v>
      </c>
      <c r="J39" s="427">
        <f t="shared" si="3"/>
        <v>0</v>
      </c>
      <c r="K39" s="427">
        <f t="shared" si="4"/>
        <v>0</v>
      </c>
      <c r="L39" s="479" t="e">
        <f t="shared" si="5"/>
        <v>#N/A</v>
      </c>
      <c r="M39" s="480" t="e">
        <f t="shared" si="19"/>
        <v>#N/A</v>
      </c>
      <c r="N39" s="481" t="e">
        <f t="shared" si="20"/>
        <v>#N/A</v>
      </c>
    </row>
    <row r="40" spans="1:14" ht="27.75" hidden="1" outlineLevel="1" x14ac:dyDescent="0.45">
      <c r="A40" s="41"/>
      <c r="B40" s="430">
        <v>34</v>
      </c>
      <c r="C40" s="425"/>
      <c r="D40" s="425"/>
      <c r="E40" s="429" t="s">
        <v>649</v>
      </c>
      <c r="F40" s="428" t="s">
        <v>657</v>
      </c>
      <c r="G40" s="426"/>
      <c r="H40" s="427"/>
      <c r="I40" s="427">
        <f t="shared" si="2"/>
        <v>0</v>
      </c>
      <c r="J40" s="427">
        <f t="shared" si="3"/>
        <v>0</v>
      </c>
      <c r="K40" s="427">
        <f t="shared" si="4"/>
        <v>0</v>
      </c>
      <c r="L40" s="479" t="e">
        <f t="shared" si="5"/>
        <v>#N/A</v>
      </c>
      <c r="M40" s="480" t="e">
        <f t="shared" si="19"/>
        <v>#N/A</v>
      </c>
      <c r="N40" s="481" t="e">
        <f t="shared" si="20"/>
        <v>#N/A</v>
      </c>
    </row>
    <row r="41" spans="1:14" ht="27.75" hidden="1" outlineLevel="1" x14ac:dyDescent="0.45">
      <c r="A41" s="41"/>
      <c r="B41" s="430">
        <v>35</v>
      </c>
      <c r="C41" s="425"/>
      <c r="D41" s="425"/>
      <c r="E41" s="429" t="s">
        <v>649</v>
      </c>
      <c r="F41" s="428" t="s">
        <v>657</v>
      </c>
      <c r="G41" s="426"/>
      <c r="H41" s="427"/>
      <c r="I41" s="427">
        <f t="shared" si="2"/>
        <v>0</v>
      </c>
      <c r="J41" s="427">
        <f t="shared" si="3"/>
        <v>0</v>
      </c>
      <c r="K41" s="427">
        <f t="shared" si="4"/>
        <v>0</v>
      </c>
      <c r="L41" s="479" t="e">
        <f t="shared" si="5"/>
        <v>#N/A</v>
      </c>
      <c r="M41" s="480" t="e">
        <f t="shared" si="19"/>
        <v>#N/A</v>
      </c>
      <c r="N41" s="481" t="e">
        <f t="shared" si="20"/>
        <v>#N/A</v>
      </c>
    </row>
    <row r="42" spans="1:14" ht="27.75" hidden="1" outlineLevel="1" x14ac:dyDescent="0.45">
      <c r="A42" s="41"/>
      <c r="B42" s="430">
        <v>36</v>
      </c>
      <c r="C42" s="425"/>
      <c r="D42" s="425"/>
      <c r="E42" s="429" t="s">
        <v>649</v>
      </c>
      <c r="F42" s="428" t="s">
        <v>657</v>
      </c>
      <c r="G42" s="426"/>
      <c r="H42" s="427"/>
      <c r="I42" s="427">
        <f t="shared" si="2"/>
        <v>0</v>
      </c>
      <c r="J42" s="427">
        <f t="shared" si="3"/>
        <v>0</v>
      </c>
      <c r="K42" s="427">
        <f t="shared" si="4"/>
        <v>0</v>
      </c>
      <c r="L42" s="479" t="e">
        <f t="shared" si="5"/>
        <v>#N/A</v>
      </c>
      <c r="M42" s="480" t="e">
        <f t="shared" si="19"/>
        <v>#N/A</v>
      </c>
      <c r="N42" s="481" t="e">
        <f t="shared" si="20"/>
        <v>#N/A</v>
      </c>
    </row>
    <row r="43" spans="1:14" ht="48" customHeight="1" collapsed="1" x14ac:dyDescent="0.45">
      <c r="A43" s="41"/>
      <c r="B43" s="542" t="s">
        <v>44</v>
      </c>
      <c r="C43" s="542"/>
      <c r="D43" s="542"/>
      <c r="E43" s="542"/>
      <c r="F43" s="542"/>
      <c r="G43" s="542"/>
      <c r="H43" s="131">
        <f>SUM(H7:H42)</f>
        <v>0</v>
      </c>
      <c r="I43" s="131">
        <f>SUM(I7:I42)</f>
        <v>0</v>
      </c>
      <c r="J43" s="131">
        <f>SUM(J7:J42)</f>
        <v>0</v>
      </c>
      <c r="K43" s="131">
        <f>SUM(K7:K42)</f>
        <v>0</v>
      </c>
      <c r="L43" s="482">
        <f>SUMIF(L7:L42,"&lt;&gt;#N/A")</f>
        <v>0</v>
      </c>
      <c r="M43" s="483"/>
      <c r="N43" s="482">
        <f>IF(SUMIF(N7:N42,"&lt;&gt;#N/A")&gt;5000000,"Depășește grantul maxim de 5.000.000 lei",SUMIF(N7:N42,"&lt;&gt;#N/A"))</f>
        <v>0</v>
      </c>
    </row>
    <row r="44" spans="1:14" ht="16.5" customHeight="1" x14ac:dyDescent="0.45">
      <c r="B44" s="45"/>
      <c r="C44" s="45"/>
      <c r="D44" s="45"/>
      <c r="E44" s="45"/>
      <c r="F44" s="45"/>
      <c r="G44" s="45"/>
      <c r="H44" s="45"/>
      <c r="I44" s="46"/>
      <c r="J44" s="46"/>
      <c r="K44" s="46"/>
      <c r="L44" s="60">
        <f>IF(I43=0,0,L43/I43)</f>
        <v>0</v>
      </c>
      <c r="M44" s="60"/>
      <c r="N44" s="60">
        <f>IF(I43=0,0,N43/I43)</f>
        <v>0</v>
      </c>
    </row>
    <row r="45" spans="1:14" ht="26.25" customHeight="1" x14ac:dyDescent="0.45">
      <c r="B45" s="543" t="s">
        <v>47</v>
      </c>
      <c r="C45" s="551" t="s">
        <v>1762</v>
      </c>
      <c r="D45" s="552"/>
      <c r="E45" s="551" t="s">
        <v>74</v>
      </c>
      <c r="F45" s="552"/>
      <c r="G45" s="506" t="s">
        <v>109</v>
      </c>
      <c r="H45" s="507"/>
      <c r="I45" s="507"/>
      <c r="J45" s="507"/>
      <c r="K45" s="508"/>
      <c r="L45" s="546" t="s">
        <v>42</v>
      </c>
      <c r="M45" s="546"/>
      <c r="N45" s="546"/>
    </row>
    <row r="46" spans="1:14" ht="38.25" customHeight="1" x14ac:dyDescent="0.45">
      <c r="B46" s="543"/>
      <c r="C46" s="553"/>
      <c r="D46" s="554"/>
      <c r="E46" s="553"/>
      <c r="F46" s="554"/>
      <c r="G46" s="53" t="s">
        <v>655</v>
      </c>
      <c r="H46" s="53" t="s">
        <v>43</v>
      </c>
      <c r="I46" s="53" t="s">
        <v>50</v>
      </c>
      <c r="J46" s="53" t="s">
        <v>52</v>
      </c>
      <c r="K46" s="53" t="s">
        <v>51</v>
      </c>
      <c r="L46" s="477" t="s">
        <v>111</v>
      </c>
      <c r="M46" s="477" t="s">
        <v>654</v>
      </c>
      <c r="N46" s="478" t="s">
        <v>653</v>
      </c>
    </row>
    <row r="47" spans="1:14" ht="33.75" customHeight="1" x14ac:dyDescent="0.45">
      <c r="B47" s="430">
        <v>1</v>
      </c>
      <c r="C47" s="555"/>
      <c r="D47" s="556"/>
      <c r="E47" s="544"/>
      <c r="F47" s="545"/>
      <c r="G47" s="426"/>
      <c r="H47" s="427"/>
      <c r="I47" s="427">
        <f>G47*H47</f>
        <v>0</v>
      </c>
      <c r="J47" s="427">
        <f>I47/6</f>
        <v>0</v>
      </c>
      <c r="K47" s="427">
        <f>I47-J47</f>
        <v>0</v>
      </c>
      <c r="L47" s="479" t="e">
        <f>I47-N47</f>
        <v>#N/A</v>
      </c>
      <c r="M47" s="480" t="e">
        <f>INDEX(J83:J85,MATCH(C47,I83:I85,0))</f>
        <v>#N/A</v>
      </c>
      <c r="N47" s="481" t="e">
        <f>MIN(M47*N43,K47)</f>
        <v>#N/A</v>
      </c>
    </row>
    <row r="48" spans="1:14" ht="26.25" customHeight="1" x14ac:dyDescent="0.45">
      <c r="B48" s="542" t="s">
        <v>44</v>
      </c>
      <c r="C48" s="542"/>
      <c r="D48" s="542"/>
      <c r="E48" s="542"/>
      <c r="F48" s="542"/>
      <c r="G48" s="542"/>
      <c r="H48" s="131">
        <f>SUMIF(H47,"&lt;&gt;#N/A")</f>
        <v>0</v>
      </c>
      <c r="I48" s="131">
        <f>SUMIF(I47,"&lt;&gt;#N/A")</f>
        <v>0</v>
      </c>
      <c r="J48" s="131">
        <f>SUMIF(J47,"&lt;&gt;#N/A")</f>
        <v>0</v>
      </c>
      <c r="K48" s="131">
        <f>SUMIF(K47,"&lt;&gt;#N/A")</f>
        <v>0</v>
      </c>
      <c r="L48" s="131">
        <f>SUMIF(L47,"&lt;&gt;#N/A")</f>
        <v>0</v>
      </c>
      <c r="M48" s="131"/>
      <c r="N48" s="131">
        <f>SUMIF(N47,"&lt;&gt;#N/A")</f>
        <v>0</v>
      </c>
    </row>
    <row r="49" spans="1:14" ht="16.5" customHeight="1" x14ac:dyDescent="0.45">
      <c r="B49" s="45"/>
      <c r="C49" s="45"/>
      <c r="D49" s="45"/>
      <c r="E49" s="45"/>
      <c r="F49" s="45"/>
      <c r="G49" s="45"/>
      <c r="H49" s="45"/>
      <c r="I49" s="46"/>
      <c r="J49" s="46"/>
      <c r="K49" s="46"/>
      <c r="L49" s="60"/>
      <c r="M49" s="60"/>
      <c r="N49" s="60"/>
    </row>
    <row r="50" spans="1:14" s="490" customFormat="1" ht="40.5" customHeight="1" x14ac:dyDescent="0.45">
      <c r="B50" s="557" t="s">
        <v>1763</v>
      </c>
      <c r="C50" s="557"/>
      <c r="D50" s="557"/>
      <c r="E50" s="557"/>
      <c r="F50" s="557"/>
      <c r="G50" s="557"/>
      <c r="H50" s="492">
        <f t="shared" ref="H50:M50" si="21">H43+H48</f>
        <v>0</v>
      </c>
      <c r="I50" s="492">
        <f t="shared" si="21"/>
        <v>0</v>
      </c>
      <c r="J50" s="492">
        <f t="shared" si="21"/>
        <v>0</v>
      </c>
      <c r="K50" s="492">
        <f t="shared" si="21"/>
        <v>0</v>
      </c>
      <c r="L50" s="492">
        <f t="shared" si="21"/>
        <v>0</v>
      </c>
      <c r="M50" s="491">
        <f t="shared" si="21"/>
        <v>0</v>
      </c>
      <c r="N50" s="482">
        <f>IF(SUM(_xlfn.IFNA(N43,0),_xlfn.IFNA(N48,0))&gt;5000000,"Depășește grantul maxim de 5.000.000 lei",SUM(_xlfn.IFNA(N43,0),_xlfn.IFNA(N48,0)))</f>
        <v>0</v>
      </c>
    </row>
    <row r="51" spans="1:14" x14ac:dyDescent="0.45">
      <c r="B51" s="45"/>
      <c r="C51" s="45"/>
      <c r="D51" s="45"/>
      <c r="E51" s="45"/>
      <c r="F51" s="45"/>
      <c r="G51" s="45"/>
      <c r="H51" s="45"/>
      <c r="I51" s="46"/>
      <c r="J51" s="46"/>
      <c r="K51" s="46"/>
      <c r="L51" s="60"/>
      <c r="M51" s="60"/>
      <c r="N51" s="60"/>
    </row>
    <row r="52" spans="1:14" ht="20.25" x14ac:dyDescent="0.55000000000000004">
      <c r="A52" s="132"/>
      <c r="B52" s="45"/>
      <c r="C52" s="134">
        <f>IF((SUMIF($E$7:$E$42,E69,$N$7:$N$42))&gt;$D$69,"ATENȚIE!!! Grantul solicitat pentru obiectivul de dezvoltare tranziție digitală depășește valoarea maximă. Ajustați lista articolelor.",0)</f>
        <v>0</v>
      </c>
      <c r="D52" s="45"/>
      <c r="E52" s="45"/>
      <c r="F52" s="45"/>
      <c r="G52" s="45"/>
      <c r="H52" s="45"/>
      <c r="I52" s="46"/>
      <c r="J52" s="46"/>
      <c r="K52" s="46"/>
      <c r="L52" s="60"/>
      <c r="M52" s="60"/>
      <c r="N52" s="133"/>
    </row>
    <row r="53" spans="1:14" ht="20.25" x14ac:dyDescent="0.55000000000000004">
      <c r="B53" s="45"/>
      <c r="C53" s="134"/>
      <c r="D53" s="45"/>
      <c r="E53" s="45"/>
      <c r="F53" s="45"/>
      <c r="G53" s="45"/>
      <c r="H53" s="45"/>
      <c r="I53" s="46"/>
      <c r="J53" s="46"/>
      <c r="K53" s="46"/>
      <c r="L53" s="46"/>
      <c r="M53" s="46"/>
      <c r="N53" s="46"/>
    </row>
    <row r="54" spans="1:14" ht="20.25" x14ac:dyDescent="0.55000000000000004">
      <c r="A54" s="41"/>
      <c r="B54" s="47" t="s">
        <v>45</v>
      </c>
      <c r="C54" s="134">
        <f>IF((SUMIF($E$7:$E$42,E71,$N$7:$N$42))&gt;$D$69,"ATENȚIE!!! Grantul solicitat pentru obiectivul de dezvoltare modernizare tehnologică și eficiență energetică depășește valoarea maximă. Ajustați lista articolelor.",0)</f>
        <v>0</v>
      </c>
      <c r="D54" s="41"/>
      <c r="E54" s="41"/>
      <c r="F54" s="41"/>
      <c r="G54" s="41"/>
      <c r="H54" s="41"/>
      <c r="I54" s="41"/>
      <c r="J54" s="41"/>
      <c r="K54" s="41"/>
      <c r="L54" s="41"/>
      <c r="M54" s="41"/>
      <c r="N54" s="41"/>
    </row>
    <row r="55" spans="1:14" ht="20.25" x14ac:dyDescent="0.55000000000000004">
      <c r="A55" s="41"/>
      <c r="B55" s="47"/>
      <c r="C55" s="134">
        <f>IF(N43&gt;5000000,"ATENȚIE!!! Grantul total solicitat depășește valoarea maximă. Ajustați lista articolelor.",0)</f>
        <v>0</v>
      </c>
      <c r="D55" s="41"/>
      <c r="E55" s="41"/>
      <c r="F55" s="41"/>
      <c r="G55" s="41"/>
      <c r="H55" s="41"/>
      <c r="I55" s="41"/>
      <c r="J55" s="41"/>
      <c r="K55" s="41"/>
      <c r="L55" s="41"/>
      <c r="M55" s="41"/>
      <c r="N55" s="41"/>
    </row>
    <row r="56" spans="1:14" x14ac:dyDescent="0.45">
      <c r="A56" s="41"/>
      <c r="B56" s="49"/>
      <c r="C56" s="48"/>
      <c r="D56" s="41"/>
      <c r="E56" s="41"/>
      <c r="F56" s="41"/>
      <c r="G56" s="41"/>
      <c r="H56" s="41"/>
      <c r="I56" s="41"/>
      <c r="J56" s="41"/>
      <c r="K56" s="41"/>
      <c r="L56" s="41"/>
      <c r="M56" s="41"/>
      <c r="N56" s="41"/>
    </row>
    <row r="57" spans="1:14" ht="17.649999999999999" thickBot="1" x14ac:dyDescent="0.5">
      <c r="A57" s="41"/>
      <c r="B57" s="54" t="s">
        <v>46</v>
      </c>
      <c r="C57" s="55"/>
      <c r="D57" s="55"/>
      <c r="E57" s="55"/>
      <c r="F57" s="55"/>
      <c r="G57" s="55"/>
      <c r="H57" s="55"/>
      <c r="I57" s="55"/>
      <c r="J57" s="55"/>
      <c r="K57" s="55"/>
      <c r="L57" s="41"/>
      <c r="M57" s="41"/>
      <c r="N57" s="41"/>
    </row>
    <row r="58" spans="1:14" s="44" customFormat="1" ht="75.75" customHeight="1" x14ac:dyDescent="0.45">
      <c r="B58" s="548" t="s">
        <v>1731</v>
      </c>
      <c r="C58" s="549"/>
      <c r="D58" s="549"/>
      <c r="E58" s="549"/>
      <c r="F58" s="549"/>
      <c r="G58" s="549"/>
      <c r="H58" s="549"/>
      <c r="I58" s="549"/>
      <c r="J58" s="549"/>
      <c r="K58" s="549"/>
      <c r="L58" s="43"/>
      <c r="M58" s="43"/>
      <c r="N58" s="43"/>
    </row>
    <row r="59" spans="1:14" s="44" customFormat="1" ht="80.25" customHeight="1" x14ac:dyDescent="0.45">
      <c r="B59" s="547" t="s">
        <v>1730</v>
      </c>
      <c r="C59" s="547"/>
      <c r="D59" s="547"/>
      <c r="E59" s="547"/>
      <c r="F59" s="547"/>
      <c r="G59" s="547"/>
      <c r="H59" s="547"/>
      <c r="I59" s="547"/>
      <c r="J59" s="547"/>
      <c r="K59" s="547"/>
      <c r="L59" s="43"/>
      <c r="M59" s="43"/>
      <c r="N59" s="43"/>
    </row>
    <row r="60" spans="1:14" s="44" customFormat="1" ht="81.75" customHeight="1" x14ac:dyDescent="0.45">
      <c r="B60" s="547" t="s">
        <v>1757</v>
      </c>
      <c r="C60" s="550"/>
      <c r="D60" s="550"/>
      <c r="E60" s="550"/>
      <c r="F60" s="550"/>
      <c r="G60" s="550"/>
      <c r="H60" s="550"/>
      <c r="I60" s="550"/>
      <c r="J60" s="550"/>
      <c r="K60" s="550"/>
      <c r="L60" s="43"/>
      <c r="M60" s="43"/>
      <c r="N60" s="43"/>
    </row>
    <row r="61" spans="1:14" s="44" customFormat="1" ht="33.75" customHeight="1" x14ac:dyDescent="0.45">
      <c r="B61" s="547" t="s">
        <v>110</v>
      </c>
      <c r="C61" s="547"/>
      <c r="D61" s="547"/>
      <c r="E61" s="547"/>
      <c r="F61" s="547"/>
      <c r="G61" s="547"/>
      <c r="H61" s="547"/>
      <c r="I61" s="547"/>
      <c r="J61" s="547"/>
      <c r="K61" s="547"/>
      <c r="L61" s="43"/>
      <c r="M61" s="43"/>
      <c r="N61" s="43"/>
    </row>
    <row r="65" spans="1:22" x14ac:dyDescent="0.45">
      <c r="A65" s="485"/>
      <c r="B65" s="485"/>
      <c r="C65" s="485"/>
      <c r="D65" s="485"/>
      <c r="E65" s="485"/>
      <c r="F65" s="485"/>
      <c r="G65" s="485"/>
      <c r="H65" s="485"/>
      <c r="I65" s="485"/>
      <c r="J65" s="485"/>
      <c r="K65" s="485"/>
      <c r="L65" s="485"/>
      <c r="M65" s="485"/>
      <c r="N65" s="485"/>
      <c r="O65" s="485"/>
      <c r="P65" s="485"/>
      <c r="Q65" s="485"/>
      <c r="R65" s="485"/>
      <c r="S65" s="485"/>
      <c r="T65" s="485"/>
      <c r="U65" s="485"/>
      <c r="V65" s="485"/>
    </row>
    <row r="66" spans="1:22" x14ac:dyDescent="0.45">
      <c r="A66" s="485"/>
      <c r="B66" s="485"/>
      <c r="C66" s="485"/>
      <c r="D66" s="485"/>
      <c r="E66" s="485"/>
      <c r="F66" s="485"/>
      <c r="G66" s="485"/>
      <c r="H66" s="485"/>
      <c r="I66" s="485"/>
      <c r="J66" s="485"/>
      <c r="K66" s="485"/>
      <c r="L66" s="485"/>
      <c r="M66" s="485"/>
      <c r="N66" s="485"/>
      <c r="O66" s="485"/>
      <c r="P66" s="485"/>
      <c r="Q66" s="485"/>
      <c r="R66" s="485"/>
      <c r="S66" s="485"/>
      <c r="T66" s="485"/>
      <c r="U66" s="485"/>
      <c r="V66" s="485"/>
    </row>
    <row r="67" spans="1:22" hidden="1" outlineLevel="1" x14ac:dyDescent="0.45"/>
    <row r="68" spans="1:22" hidden="1" outlineLevel="1" x14ac:dyDescent="0.45">
      <c r="E68" s="511" t="s">
        <v>649</v>
      </c>
      <c r="F68" s="511" t="s">
        <v>650</v>
      </c>
      <c r="G68" s="512" t="s">
        <v>651</v>
      </c>
      <c r="H68" s="524" t="s">
        <v>652</v>
      </c>
      <c r="I68" s="524" t="s">
        <v>1780</v>
      </c>
      <c r="J68" s="511" t="s">
        <v>1758</v>
      </c>
    </row>
    <row r="69" spans="1:22" hidden="1" outlineLevel="1" x14ac:dyDescent="0.45">
      <c r="D69" s="513">
        <v>2000000</v>
      </c>
      <c r="E69" s="514" t="s">
        <v>650</v>
      </c>
      <c r="F69" s="511" t="s">
        <v>624</v>
      </c>
      <c r="G69" s="515" t="s">
        <v>635</v>
      </c>
      <c r="H69" s="522" t="s">
        <v>640</v>
      </c>
      <c r="I69" s="522" t="s">
        <v>640</v>
      </c>
      <c r="J69" s="511" t="s">
        <v>1759</v>
      </c>
    </row>
    <row r="70" spans="1:22" hidden="1" outlineLevel="1" x14ac:dyDescent="0.45">
      <c r="D70" s="513">
        <v>3000000</v>
      </c>
      <c r="E70" s="514" t="s">
        <v>651</v>
      </c>
      <c r="F70" s="511" t="s">
        <v>626</v>
      </c>
      <c r="G70" s="516" t="s">
        <v>636</v>
      </c>
      <c r="H70" s="523" t="s">
        <v>641</v>
      </c>
      <c r="I70" s="523" t="s">
        <v>641</v>
      </c>
      <c r="J70" s="511" t="s">
        <v>1760</v>
      </c>
    </row>
    <row r="71" spans="1:22" hidden="1" outlineLevel="1" x14ac:dyDescent="0.45">
      <c r="D71" s="513">
        <v>3000000</v>
      </c>
      <c r="E71" s="517" t="s">
        <v>652</v>
      </c>
      <c r="F71" s="511" t="s">
        <v>627</v>
      </c>
      <c r="G71" s="515" t="s">
        <v>637</v>
      </c>
      <c r="H71" s="522" t="s">
        <v>642</v>
      </c>
      <c r="I71" s="522" t="s">
        <v>642</v>
      </c>
      <c r="J71" s="511" t="s">
        <v>1761</v>
      </c>
    </row>
    <row r="72" spans="1:22" hidden="1" outlineLevel="1" x14ac:dyDescent="0.45">
      <c r="E72" s="521" t="s">
        <v>1780</v>
      </c>
      <c r="F72" s="511" t="s">
        <v>628</v>
      </c>
      <c r="G72" s="516" t="s">
        <v>638</v>
      </c>
      <c r="H72" s="523" t="s">
        <v>644</v>
      </c>
      <c r="I72" s="523" t="s">
        <v>644</v>
      </c>
    </row>
    <row r="73" spans="1:22" hidden="1" outlineLevel="1" x14ac:dyDescent="0.45">
      <c r="E73" s="517" t="s">
        <v>1758</v>
      </c>
      <c r="F73" s="511" t="s">
        <v>629</v>
      </c>
      <c r="G73" s="515" t="s">
        <v>639</v>
      </c>
      <c r="H73" s="522" t="s">
        <v>643</v>
      </c>
      <c r="I73" s="522" t="s">
        <v>643</v>
      </c>
    </row>
    <row r="74" spans="1:22" hidden="1" outlineLevel="1" x14ac:dyDescent="0.45">
      <c r="E74" s="511"/>
      <c r="F74" s="511" t="s">
        <v>625</v>
      </c>
      <c r="G74" s="511"/>
      <c r="H74" s="523" t="s">
        <v>645</v>
      </c>
      <c r="I74" s="523" t="s">
        <v>645</v>
      </c>
    </row>
    <row r="75" spans="1:22" hidden="1" outlineLevel="1" x14ac:dyDescent="0.45">
      <c r="E75" s="511"/>
      <c r="F75" s="511" t="s">
        <v>630</v>
      </c>
      <c r="G75" s="511"/>
      <c r="H75" s="522" t="s">
        <v>646</v>
      </c>
      <c r="I75" s="522" t="s">
        <v>646</v>
      </c>
    </row>
    <row r="76" spans="1:22" hidden="1" outlineLevel="1" x14ac:dyDescent="0.45">
      <c r="E76" s="511"/>
      <c r="F76" s="511" t="s">
        <v>631</v>
      </c>
      <c r="G76" s="511"/>
      <c r="H76" s="523" t="s">
        <v>647</v>
      </c>
      <c r="I76" s="523" t="s">
        <v>647</v>
      </c>
    </row>
    <row r="77" spans="1:22" hidden="1" outlineLevel="1" x14ac:dyDescent="0.45">
      <c r="E77" s="511"/>
      <c r="F77" s="511" t="s">
        <v>632</v>
      </c>
      <c r="G77" s="511"/>
      <c r="H77" s="522" t="s">
        <v>648</v>
      </c>
      <c r="I77" s="522" t="s">
        <v>648</v>
      </c>
    </row>
    <row r="78" spans="1:22" hidden="1" outlineLevel="1" x14ac:dyDescent="0.45">
      <c r="E78" s="511"/>
      <c r="F78" s="511" t="s">
        <v>633</v>
      </c>
      <c r="G78" s="511"/>
      <c r="H78" s="523" t="s">
        <v>1779</v>
      </c>
      <c r="I78" s="511"/>
    </row>
    <row r="79" spans="1:22" hidden="1" outlineLevel="1" x14ac:dyDescent="0.45">
      <c r="E79" s="511"/>
      <c r="F79" s="511" t="s">
        <v>634</v>
      </c>
      <c r="G79" s="511"/>
      <c r="H79" s="511"/>
    </row>
    <row r="80" spans="1:22" hidden="1" outlineLevel="1" x14ac:dyDescent="0.45"/>
    <row r="81" spans="1:22" hidden="1" outlineLevel="1" x14ac:dyDescent="0.45"/>
    <row r="82" spans="1:22" hidden="1" outlineLevel="1" x14ac:dyDescent="0.45">
      <c r="E82" s="42" t="s">
        <v>1735</v>
      </c>
      <c r="F82" s="42" t="s">
        <v>1736</v>
      </c>
      <c r="G82" s="42" t="s">
        <v>1737</v>
      </c>
    </row>
    <row r="83" spans="1:22" hidden="1" outlineLevel="1" x14ac:dyDescent="0.45">
      <c r="D83" s="42" t="s">
        <v>650</v>
      </c>
      <c r="E83" s="518">
        <v>0.35</v>
      </c>
      <c r="F83" s="518">
        <v>0.3</v>
      </c>
      <c r="G83" s="518">
        <v>0.25</v>
      </c>
      <c r="I83" s="42" t="s">
        <v>1759</v>
      </c>
      <c r="J83" s="519">
        <v>0.02</v>
      </c>
    </row>
    <row r="84" spans="1:22" hidden="1" outlineLevel="1" x14ac:dyDescent="0.45">
      <c r="D84" s="42" t="s">
        <v>651</v>
      </c>
      <c r="E84" s="518">
        <v>0.5</v>
      </c>
      <c r="F84" s="518">
        <v>0.45</v>
      </c>
      <c r="G84" s="518">
        <v>0.35</v>
      </c>
      <c r="I84" s="42" t="s">
        <v>1760</v>
      </c>
      <c r="J84" s="519">
        <v>0.04</v>
      </c>
    </row>
    <row r="85" spans="1:22" hidden="1" outlineLevel="1" x14ac:dyDescent="0.45">
      <c r="D85" s="42" t="s">
        <v>652</v>
      </c>
      <c r="E85" s="518">
        <v>0.35</v>
      </c>
      <c r="F85" s="518">
        <v>0.3</v>
      </c>
      <c r="G85" s="518">
        <v>0.25</v>
      </c>
      <c r="I85" s="42" t="s">
        <v>1761</v>
      </c>
      <c r="J85" s="519">
        <v>0.06</v>
      </c>
    </row>
    <row r="86" spans="1:22" hidden="1" outlineLevel="1" x14ac:dyDescent="0.45">
      <c r="D86" s="42" t="s">
        <v>1780</v>
      </c>
      <c r="E86" s="518">
        <v>0.5</v>
      </c>
      <c r="F86" s="518">
        <v>0.5</v>
      </c>
      <c r="G86" s="518">
        <v>0.5</v>
      </c>
      <c r="J86" s="519"/>
    </row>
    <row r="87" spans="1:22" hidden="1" outlineLevel="1" x14ac:dyDescent="0.45"/>
    <row r="88" spans="1:22" hidden="1" outlineLevel="1" x14ac:dyDescent="0.45">
      <c r="E88" s="42" t="s">
        <v>1735</v>
      </c>
      <c r="F88" s="42" t="s">
        <v>1736</v>
      </c>
      <c r="G88" s="42" t="s">
        <v>1737</v>
      </c>
    </row>
    <row r="89" spans="1:22" hidden="1" outlineLevel="1" x14ac:dyDescent="0.45">
      <c r="D89" s="42" t="s">
        <v>650</v>
      </c>
      <c r="E89" s="510">
        <v>1000000</v>
      </c>
      <c r="F89" s="510">
        <v>1500000</v>
      </c>
      <c r="G89" s="510">
        <v>2000000</v>
      </c>
      <c r="I89" s="520" t="s">
        <v>1770</v>
      </c>
      <c r="J89" s="42">
        <v>19.591100000000001</v>
      </c>
      <c r="K89" s="42" t="s">
        <v>1772</v>
      </c>
    </row>
    <row r="90" spans="1:22" hidden="1" outlineLevel="1" x14ac:dyDescent="0.45">
      <c r="D90" s="42" t="s">
        <v>651</v>
      </c>
      <c r="E90" s="510">
        <v>1500000</v>
      </c>
      <c r="F90" s="510">
        <v>2000000</v>
      </c>
      <c r="G90" s="510">
        <v>3000000</v>
      </c>
      <c r="J90" s="525" t="s">
        <v>1775</v>
      </c>
      <c r="K90" s="525" t="s">
        <v>1776</v>
      </c>
      <c r="L90" s="525" t="s">
        <v>1777</v>
      </c>
      <c r="M90" s="525" t="s">
        <v>1778</v>
      </c>
    </row>
    <row r="91" spans="1:22" hidden="1" outlineLevel="1" x14ac:dyDescent="0.45">
      <c r="D91" s="42" t="s">
        <v>652</v>
      </c>
      <c r="E91" s="510">
        <v>1500000</v>
      </c>
      <c r="F91" s="510">
        <v>2000000</v>
      </c>
      <c r="G91" s="510">
        <v>3000000</v>
      </c>
      <c r="I91" s="520" t="s">
        <v>1771</v>
      </c>
      <c r="J91" s="510">
        <v>2000000</v>
      </c>
      <c r="K91" s="510">
        <f>J91*$J$89</f>
        <v>39182200</v>
      </c>
      <c r="L91" s="510">
        <v>2000000</v>
      </c>
      <c r="M91" s="510">
        <f>L91*$J$89</f>
        <v>39182200</v>
      </c>
    </row>
    <row r="92" spans="1:22" hidden="1" outlineLevel="1" x14ac:dyDescent="0.45">
      <c r="D92" s="42" t="s">
        <v>1780</v>
      </c>
      <c r="E92" s="510">
        <v>1500000</v>
      </c>
      <c r="F92" s="510">
        <v>1500000</v>
      </c>
      <c r="G92" s="510">
        <v>1500000</v>
      </c>
      <c r="I92" s="520" t="s">
        <v>1773</v>
      </c>
      <c r="J92" s="510">
        <v>10000000</v>
      </c>
      <c r="K92" s="510">
        <f>J92*$J$89</f>
        <v>195911000</v>
      </c>
      <c r="L92" s="510">
        <v>10000000</v>
      </c>
      <c r="M92" s="510">
        <f>L92*$J$89</f>
        <v>195911000</v>
      </c>
    </row>
    <row r="93" spans="1:22" hidden="1" outlineLevel="1" x14ac:dyDescent="0.45">
      <c r="E93" s="510">
        <f>SUM(E89:E91)</f>
        <v>4000000</v>
      </c>
      <c r="F93" s="510">
        <f>SUM(F89:F91)</f>
        <v>5500000</v>
      </c>
      <c r="G93" s="510">
        <f>SUM(G89:G91)</f>
        <v>8000000</v>
      </c>
      <c r="I93" s="520" t="s">
        <v>1774</v>
      </c>
      <c r="J93" s="510">
        <v>25000000</v>
      </c>
      <c r="K93" s="510">
        <f>J93*$J$89</f>
        <v>489777500</v>
      </c>
      <c r="L93" s="510">
        <v>21500000</v>
      </c>
      <c r="M93" s="510">
        <f>L93*$J$89</f>
        <v>421208650</v>
      </c>
    </row>
    <row r="94" spans="1:22" hidden="1" outlineLevel="1" x14ac:dyDescent="0.45"/>
    <row r="95" spans="1:22" collapsed="1" x14ac:dyDescent="0.45">
      <c r="A95" s="485"/>
      <c r="B95" s="485"/>
      <c r="C95" s="485"/>
      <c r="D95" s="485"/>
      <c r="E95" s="485"/>
      <c r="F95" s="485"/>
      <c r="G95" s="485"/>
      <c r="H95" s="485"/>
      <c r="I95" s="485"/>
      <c r="J95" s="485"/>
      <c r="K95" s="485"/>
      <c r="L95" s="485"/>
      <c r="M95" s="485"/>
      <c r="N95" s="485"/>
      <c r="O95" s="485"/>
      <c r="P95" s="485"/>
      <c r="Q95" s="485"/>
      <c r="R95" s="485"/>
      <c r="S95" s="485"/>
      <c r="T95" s="485"/>
      <c r="U95" s="485"/>
      <c r="V95" s="485"/>
    </row>
  </sheetData>
  <sheetProtection algorithmName="SHA-512" hashValue="N2SydrY6sMEcOZF9+jmnxNFwC2ZzNWx4V4Bxh4o/0aNA7QT7lAWaYMbjpjSKb5ezXRVUivRCcvH7wP85W0NQrw==" saltValue="F28dUK3aFF8HLO7vldAOZw==" spinCount="100000" sheet="1" formatCells="0" formatColumns="0" formatRows="0" insertRows="0" autoFilter="0"/>
  <autoFilter ref="B5:N6" xr:uid="{EEB5EC5C-5661-4ADB-8D8F-E49AE2E2B679}">
    <filterColumn colId="3" showButton="0"/>
    <filterColumn colId="4" showButton="0"/>
    <filterColumn colId="5" showButton="0"/>
    <filterColumn colId="6" showButton="0"/>
    <filterColumn colId="7" showButton="0"/>
    <filterColumn colId="8" showButton="0"/>
    <filterColumn colId="10" showButton="0"/>
    <filterColumn colId="11" showButton="0"/>
  </autoFilter>
  <mergeCells count="19">
    <mergeCell ref="D4:N4"/>
    <mergeCell ref="B43:G43"/>
    <mergeCell ref="B5:B6"/>
    <mergeCell ref="C5:C6"/>
    <mergeCell ref="D5:D6"/>
    <mergeCell ref="L5:N5"/>
    <mergeCell ref="E5:K5"/>
    <mergeCell ref="B48:G48"/>
    <mergeCell ref="B45:B46"/>
    <mergeCell ref="E47:F47"/>
    <mergeCell ref="L45:N45"/>
    <mergeCell ref="B61:K61"/>
    <mergeCell ref="B58:K58"/>
    <mergeCell ref="B59:K59"/>
    <mergeCell ref="B60:K60"/>
    <mergeCell ref="C45:D46"/>
    <mergeCell ref="E45:F46"/>
    <mergeCell ref="C47:D47"/>
    <mergeCell ref="B50:G50"/>
  </mergeCells>
  <conditionalFormatting sqref="B47:C47 E47 G47:N47">
    <cfRule type="expression" dxfId="9" priority="3">
      <formula>ISEVEN(ROW())</formula>
    </cfRule>
  </conditionalFormatting>
  <conditionalFormatting sqref="B7:N42">
    <cfRule type="expression" dxfId="8" priority="5">
      <formula>ISEVEN(ROW())</formula>
    </cfRule>
  </conditionalFormatting>
  <conditionalFormatting sqref="C4">
    <cfRule type="cellIs" dxfId="7" priority="6" operator="equal">
      <formula>0</formula>
    </cfRule>
  </conditionalFormatting>
  <dataValidations count="3">
    <dataValidation type="list" allowBlank="1" showInputMessage="1" sqref="F7:F42" xr:uid="{03A24C8D-5562-44B6-84D4-677F13C40F6B}">
      <formula1>INDIRECT(E7)</formula1>
    </dataValidation>
    <dataValidation type="list" allowBlank="1" showInputMessage="1" showErrorMessage="1" sqref="E7:E42" xr:uid="{AF61C1C4-9780-4253-9D4D-FF4D995ADE49}">
      <formula1>$F$68:$I$68</formula1>
    </dataValidation>
    <dataValidation type="list" allowBlank="1" showInputMessage="1" prompt="Selectați serviciul de consultanță" sqref="C47" xr:uid="{653B7CFB-CE12-4C10-BAF2-CDEC3773DD02}">
      <formula1>$J$69:$J$71</formula1>
    </dataValidation>
  </dataValidations>
  <pageMargins left="0.4" right="0.2" top="0.47" bottom="0.39" header="0.3" footer="0.21"/>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tableParts count="6">
    <tablePart r:id="rId2"/>
    <tablePart r:id="rId3"/>
    <tablePart r:id="rId4"/>
    <tablePart r:id="rId5"/>
    <tablePart r:id="rId6"/>
    <tablePart r:id="rId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7" tint="0.79998168889431442"/>
    <pageSetUpPr autoPageBreaks="0" fitToPage="1"/>
  </sheetPr>
  <dimension ref="A1:AG26"/>
  <sheetViews>
    <sheetView showGridLines="0" zoomScaleNormal="100" workbookViewId="0">
      <selection activeCell="P8" sqref="P8"/>
    </sheetView>
  </sheetViews>
  <sheetFormatPr defaultColWidth="9.19921875" defaultRowHeight="13.9" outlineLevelCol="1" x14ac:dyDescent="0.4"/>
  <cols>
    <col min="1" max="1" width="3.46484375" style="8" customWidth="1"/>
    <col min="2" max="2" width="39.19921875" style="8" customWidth="1"/>
    <col min="3" max="3" width="12" style="8" customWidth="1"/>
    <col min="4" max="4" width="16.265625" style="8" customWidth="1"/>
    <col min="5" max="5" width="12" style="8" customWidth="1"/>
    <col min="6" max="6" width="16" style="8" customWidth="1"/>
    <col min="7" max="7" width="12" style="8" customWidth="1"/>
    <col min="8" max="8" width="15.796875" style="8" customWidth="1"/>
    <col min="9" max="9" width="12" style="8" customWidth="1"/>
    <col min="10" max="10" width="16.265625" style="8" customWidth="1"/>
    <col min="11" max="11" width="12" style="8" customWidth="1"/>
    <col min="12" max="12" width="15.19921875" style="8" customWidth="1"/>
    <col min="13" max="13" width="12" style="8" customWidth="1"/>
    <col min="14" max="14" width="16.265625" style="8" customWidth="1"/>
    <col min="15" max="15" width="3.796875" style="8" customWidth="1"/>
    <col min="16" max="32" width="9.19921875" style="8" hidden="1" customWidth="1" outlineLevel="1"/>
    <col min="33" max="33" width="9.19921875" style="8" collapsed="1"/>
    <col min="34" max="16384" width="9.19921875" style="8"/>
  </cols>
  <sheetData>
    <row r="1" spans="1:32" ht="15" x14ac:dyDescent="0.4">
      <c r="A1" s="5"/>
      <c r="B1" s="5"/>
      <c r="C1" s="59" t="s">
        <v>1751</v>
      </c>
      <c r="D1" s="5"/>
      <c r="E1" s="6"/>
      <c r="F1" s="6"/>
      <c r="G1" s="6"/>
      <c r="H1" s="6"/>
      <c r="I1" s="6"/>
      <c r="J1" s="6"/>
      <c r="K1" s="6"/>
      <c r="L1" s="6"/>
      <c r="M1" s="6"/>
      <c r="N1" s="6"/>
      <c r="O1" s="7"/>
    </row>
    <row r="2" spans="1:32" s="62" customFormat="1" ht="27" customHeight="1" x14ac:dyDescent="0.4">
      <c r="A2" s="61"/>
      <c r="C2" s="63" t="s">
        <v>69</v>
      </c>
      <c r="D2" s="64"/>
      <c r="E2" s="64"/>
      <c r="F2" s="64"/>
      <c r="G2" s="64"/>
      <c r="H2" s="64"/>
      <c r="I2" s="64"/>
      <c r="J2" s="64"/>
      <c r="K2" s="64"/>
      <c r="L2" s="64"/>
      <c r="M2" s="64"/>
      <c r="N2" s="65"/>
      <c r="O2" s="66"/>
    </row>
    <row r="3" spans="1:32" s="62" customFormat="1" ht="27" customHeight="1" x14ac:dyDescent="0.4">
      <c r="A3" s="67"/>
      <c r="B3" s="68" t="s">
        <v>75</v>
      </c>
      <c r="C3" s="580"/>
      <c r="D3" s="580"/>
      <c r="E3" s="580"/>
      <c r="F3" s="580"/>
      <c r="G3" s="580"/>
      <c r="H3" s="580"/>
      <c r="I3" s="580"/>
      <c r="J3" s="580"/>
      <c r="K3" s="580"/>
      <c r="L3" s="580"/>
      <c r="M3" s="580"/>
      <c r="N3" s="580"/>
      <c r="O3" s="67"/>
    </row>
    <row r="4" spans="1:32" s="62" customFormat="1" x14ac:dyDescent="0.4">
      <c r="A4" s="67"/>
      <c r="B4" s="581" t="s">
        <v>35</v>
      </c>
      <c r="C4" s="581"/>
      <c r="D4" s="581"/>
      <c r="E4" s="581"/>
      <c r="F4" s="581"/>
      <c r="G4" s="581"/>
      <c r="H4" s="581"/>
      <c r="I4" s="581"/>
      <c r="J4" s="581"/>
      <c r="K4" s="581"/>
      <c r="L4" s="581"/>
      <c r="M4" s="581"/>
      <c r="N4" s="581"/>
      <c r="O4" s="67"/>
      <c r="P4" s="582" t="s">
        <v>89</v>
      </c>
      <c r="Q4" s="582"/>
      <c r="R4" s="582"/>
      <c r="S4" s="582"/>
      <c r="T4" s="582"/>
      <c r="U4" s="582"/>
      <c r="V4" s="582"/>
      <c r="W4" s="582"/>
      <c r="X4" s="582"/>
      <c r="Y4" s="582"/>
      <c r="AA4" s="583" t="s">
        <v>90</v>
      </c>
      <c r="AB4" s="583"/>
      <c r="AC4" s="583"/>
      <c r="AD4" s="583"/>
      <c r="AE4" s="583"/>
      <c r="AF4" s="583"/>
    </row>
    <row r="5" spans="1:32" s="62" customFormat="1" ht="15" customHeight="1" x14ac:dyDescent="0.4">
      <c r="A5" s="67"/>
      <c r="B5" s="584" t="s">
        <v>36</v>
      </c>
      <c r="C5" s="585" t="s">
        <v>113</v>
      </c>
      <c r="D5" s="585"/>
      <c r="E5" s="585" t="s">
        <v>1767</v>
      </c>
      <c r="F5" s="585"/>
      <c r="G5" s="585" t="s">
        <v>87</v>
      </c>
      <c r="H5" s="585"/>
      <c r="I5" s="585" t="s">
        <v>88</v>
      </c>
      <c r="J5" s="585"/>
      <c r="K5" s="585" t="s">
        <v>114</v>
      </c>
      <c r="L5" s="585"/>
      <c r="M5" s="585" t="s">
        <v>1768</v>
      </c>
      <c r="N5" s="585"/>
      <c r="O5" s="67"/>
      <c r="P5" s="578" t="s">
        <v>91</v>
      </c>
      <c r="Q5" s="579"/>
      <c r="R5" s="578" t="s">
        <v>92</v>
      </c>
      <c r="S5" s="579"/>
      <c r="T5" s="586" t="s">
        <v>93</v>
      </c>
      <c r="U5" s="586"/>
      <c r="V5" s="578" t="s">
        <v>1789</v>
      </c>
      <c r="W5" s="579"/>
      <c r="X5" s="586" t="s">
        <v>1790</v>
      </c>
      <c r="Y5" s="586"/>
      <c r="AA5" s="70">
        <v>2024</v>
      </c>
      <c r="AB5" s="70">
        <v>2025</v>
      </c>
      <c r="AC5" s="70">
        <v>2026</v>
      </c>
      <c r="AD5" s="70">
        <v>2027</v>
      </c>
      <c r="AE5" s="70">
        <v>2028</v>
      </c>
      <c r="AF5" s="70">
        <v>2029</v>
      </c>
    </row>
    <row r="6" spans="1:32" s="62" customFormat="1" ht="27.75" customHeight="1" x14ac:dyDescent="0.4">
      <c r="A6" s="67"/>
      <c r="B6" s="584"/>
      <c r="C6" s="69" t="s">
        <v>37</v>
      </c>
      <c r="D6" s="69" t="s">
        <v>38</v>
      </c>
      <c r="E6" s="69" t="s">
        <v>37</v>
      </c>
      <c r="F6" s="69" t="s">
        <v>38</v>
      </c>
      <c r="G6" s="69" t="s">
        <v>37</v>
      </c>
      <c r="H6" s="69" t="s">
        <v>38</v>
      </c>
      <c r="I6" s="69" t="s">
        <v>37</v>
      </c>
      <c r="J6" s="69" t="s">
        <v>38</v>
      </c>
      <c r="K6" s="69" t="s">
        <v>37</v>
      </c>
      <c r="L6" s="69" t="s">
        <v>38</v>
      </c>
      <c r="M6" s="69" t="s">
        <v>37</v>
      </c>
      <c r="N6" s="69" t="s">
        <v>38</v>
      </c>
      <c r="O6" s="67"/>
      <c r="P6" s="71" t="s">
        <v>37</v>
      </c>
      <c r="Q6" s="71" t="s">
        <v>38</v>
      </c>
      <c r="R6" s="71" t="s">
        <v>37</v>
      </c>
      <c r="S6" s="71" t="s">
        <v>38</v>
      </c>
      <c r="T6" s="71" t="s">
        <v>37</v>
      </c>
      <c r="U6" s="71" t="s">
        <v>38</v>
      </c>
      <c r="V6" s="71" t="s">
        <v>37</v>
      </c>
      <c r="W6" s="71" t="s">
        <v>38</v>
      </c>
      <c r="X6" s="71" t="s">
        <v>37</v>
      </c>
      <c r="Y6" s="71" t="s">
        <v>38</v>
      </c>
      <c r="AA6" s="71" t="s">
        <v>38</v>
      </c>
      <c r="AB6" s="71" t="s">
        <v>38</v>
      </c>
      <c r="AC6" s="71" t="s">
        <v>38</v>
      </c>
      <c r="AD6" s="71" t="s">
        <v>38</v>
      </c>
      <c r="AE6" s="71" t="s">
        <v>38</v>
      </c>
      <c r="AF6" s="71" t="s">
        <v>38</v>
      </c>
    </row>
    <row r="7" spans="1:32" s="62" customFormat="1" ht="25.5" customHeight="1" x14ac:dyDescent="0.4">
      <c r="A7" s="67">
        <v>1</v>
      </c>
      <c r="B7" s="72"/>
      <c r="C7" s="73"/>
      <c r="D7" s="74"/>
      <c r="E7" s="73"/>
      <c r="F7" s="74"/>
      <c r="G7" s="73"/>
      <c r="H7" s="74"/>
      <c r="I7" s="73"/>
      <c r="J7" s="74"/>
      <c r="K7" s="73"/>
      <c r="L7" s="74"/>
      <c r="M7" s="73"/>
      <c r="N7" s="74"/>
      <c r="O7" s="67"/>
      <c r="P7" s="75" t="e">
        <f>E7/C7*1-1</f>
        <v>#DIV/0!</v>
      </c>
      <c r="Q7" s="75" t="e">
        <f t="shared" ref="P7:V19" si="0">F7/D7*1-1</f>
        <v>#DIV/0!</v>
      </c>
      <c r="R7" s="75" t="e">
        <f t="shared" si="0"/>
        <v>#DIV/0!</v>
      </c>
      <c r="S7" s="75" t="e">
        <f t="shared" si="0"/>
        <v>#DIV/0!</v>
      </c>
      <c r="T7" s="75" t="e">
        <f t="shared" si="0"/>
        <v>#DIV/0!</v>
      </c>
      <c r="U7" s="75" t="e">
        <f t="shared" si="0"/>
        <v>#DIV/0!</v>
      </c>
      <c r="V7" s="75" t="e">
        <f>K7/I7*1-1</f>
        <v>#DIV/0!</v>
      </c>
      <c r="W7" s="75" t="e">
        <f t="shared" ref="W7:Y19" si="1">L7/J7*1-1</f>
        <v>#DIV/0!</v>
      </c>
      <c r="X7" s="75" t="e">
        <f t="shared" si="1"/>
        <v>#DIV/0!</v>
      </c>
      <c r="Y7" s="75" t="e">
        <f t="shared" si="1"/>
        <v>#DIV/0!</v>
      </c>
      <c r="AA7" s="75" t="e">
        <f>D7/D$19</f>
        <v>#DIV/0!</v>
      </c>
      <c r="AB7" s="75" t="e">
        <f>F7/F$19</f>
        <v>#DIV/0!</v>
      </c>
      <c r="AC7" s="75" t="e">
        <f>H7/H$19</f>
        <v>#DIV/0!</v>
      </c>
      <c r="AD7" s="75" t="e">
        <f>J7/J$19</f>
        <v>#DIV/0!</v>
      </c>
      <c r="AE7" s="75" t="e">
        <f>L7/L$19</f>
        <v>#DIV/0!</v>
      </c>
      <c r="AF7" s="75" t="e">
        <f>N7/N$19</f>
        <v>#DIV/0!</v>
      </c>
    </row>
    <row r="8" spans="1:32" s="62" customFormat="1" ht="25.5" customHeight="1" x14ac:dyDescent="0.4">
      <c r="A8" s="67">
        <v>2</v>
      </c>
      <c r="B8" s="76"/>
      <c r="C8" s="77"/>
      <c r="D8" s="78"/>
      <c r="E8" s="77"/>
      <c r="F8" s="78"/>
      <c r="G8" s="77"/>
      <c r="H8" s="78"/>
      <c r="I8" s="77"/>
      <c r="J8" s="78"/>
      <c r="K8" s="77"/>
      <c r="L8" s="78"/>
      <c r="M8" s="77"/>
      <c r="N8" s="78"/>
      <c r="O8" s="67"/>
      <c r="P8" s="75" t="e">
        <f t="shared" si="0"/>
        <v>#DIV/0!</v>
      </c>
      <c r="Q8" s="75" t="e">
        <f t="shared" si="0"/>
        <v>#DIV/0!</v>
      </c>
      <c r="R8" s="75" t="e">
        <f t="shared" si="0"/>
        <v>#DIV/0!</v>
      </c>
      <c r="S8" s="75" t="e">
        <f t="shared" si="0"/>
        <v>#DIV/0!</v>
      </c>
      <c r="T8" s="75" t="e">
        <f t="shared" si="0"/>
        <v>#DIV/0!</v>
      </c>
      <c r="U8" s="75" t="e">
        <f t="shared" si="0"/>
        <v>#DIV/0!</v>
      </c>
      <c r="V8" s="75" t="e">
        <f t="shared" si="0"/>
        <v>#DIV/0!</v>
      </c>
      <c r="W8" s="75" t="e">
        <f t="shared" si="1"/>
        <v>#DIV/0!</v>
      </c>
      <c r="X8" s="75" t="e">
        <f t="shared" si="1"/>
        <v>#DIV/0!</v>
      </c>
      <c r="Y8" s="75" t="e">
        <f t="shared" si="1"/>
        <v>#DIV/0!</v>
      </c>
      <c r="AA8" s="75" t="e">
        <f t="shared" ref="AA8:AA18" si="2">D8/D$19</f>
        <v>#DIV/0!</v>
      </c>
      <c r="AB8" s="75" t="e">
        <f t="shared" ref="AB8:AB18" si="3">F8/F$19</f>
        <v>#DIV/0!</v>
      </c>
      <c r="AC8" s="75" t="e">
        <f t="shared" ref="AC8:AC18" si="4">H8/H$19</f>
        <v>#DIV/0!</v>
      </c>
      <c r="AD8" s="75" t="e">
        <f t="shared" ref="AD8:AD18" si="5">J8/J$19</f>
        <v>#DIV/0!</v>
      </c>
      <c r="AE8" s="75" t="e">
        <f t="shared" ref="AE8:AE18" si="6">L8/L$19</f>
        <v>#DIV/0!</v>
      </c>
      <c r="AF8" s="75" t="e">
        <f t="shared" ref="AF8:AF18" si="7">N8/N$19</f>
        <v>#DIV/0!</v>
      </c>
    </row>
    <row r="9" spans="1:32" s="62" customFormat="1" ht="25.5" customHeight="1" x14ac:dyDescent="0.4">
      <c r="A9" s="67">
        <v>3</v>
      </c>
      <c r="B9" s="72"/>
      <c r="C9" s="73"/>
      <c r="D9" s="74"/>
      <c r="E9" s="73"/>
      <c r="F9" s="74"/>
      <c r="G9" s="73"/>
      <c r="H9" s="74"/>
      <c r="I9" s="73"/>
      <c r="J9" s="74"/>
      <c r="K9" s="73"/>
      <c r="L9" s="74"/>
      <c r="M9" s="73"/>
      <c r="N9" s="74"/>
      <c r="O9" s="67"/>
      <c r="P9" s="75" t="e">
        <f t="shared" si="0"/>
        <v>#DIV/0!</v>
      </c>
      <c r="Q9" s="75" t="e">
        <f t="shared" si="0"/>
        <v>#DIV/0!</v>
      </c>
      <c r="R9" s="75" t="e">
        <f t="shared" si="0"/>
        <v>#DIV/0!</v>
      </c>
      <c r="S9" s="75" t="e">
        <f t="shared" si="0"/>
        <v>#DIV/0!</v>
      </c>
      <c r="T9" s="75" t="e">
        <f t="shared" si="0"/>
        <v>#DIV/0!</v>
      </c>
      <c r="U9" s="75" t="e">
        <f t="shared" si="0"/>
        <v>#DIV/0!</v>
      </c>
      <c r="V9" s="75" t="e">
        <f t="shared" si="0"/>
        <v>#DIV/0!</v>
      </c>
      <c r="W9" s="75" t="e">
        <f t="shared" si="1"/>
        <v>#DIV/0!</v>
      </c>
      <c r="X9" s="75" t="e">
        <f t="shared" si="1"/>
        <v>#DIV/0!</v>
      </c>
      <c r="Y9" s="75" t="e">
        <f t="shared" si="1"/>
        <v>#DIV/0!</v>
      </c>
      <c r="AA9" s="75" t="e">
        <f t="shared" si="2"/>
        <v>#DIV/0!</v>
      </c>
      <c r="AB9" s="75" t="e">
        <f t="shared" si="3"/>
        <v>#DIV/0!</v>
      </c>
      <c r="AC9" s="75" t="e">
        <f t="shared" si="4"/>
        <v>#DIV/0!</v>
      </c>
      <c r="AD9" s="75" t="e">
        <f t="shared" si="5"/>
        <v>#DIV/0!</v>
      </c>
      <c r="AE9" s="75" t="e">
        <f t="shared" si="6"/>
        <v>#DIV/0!</v>
      </c>
      <c r="AF9" s="75" t="e">
        <f t="shared" si="7"/>
        <v>#DIV/0!</v>
      </c>
    </row>
    <row r="10" spans="1:32" s="62" customFormat="1" ht="25.5" customHeight="1" x14ac:dyDescent="0.4">
      <c r="A10" s="67">
        <v>4</v>
      </c>
      <c r="B10" s="76"/>
      <c r="C10" s="77"/>
      <c r="D10" s="78"/>
      <c r="E10" s="77"/>
      <c r="F10" s="78"/>
      <c r="G10" s="77"/>
      <c r="H10" s="78"/>
      <c r="I10" s="77"/>
      <c r="J10" s="78"/>
      <c r="K10" s="77"/>
      <c r="L10" s="78"/>
      <c r="M10" s="77"/>
      <c r="N10" s="78"/>
      <c r="O10" s="67"/>
      <c r="P10" s="75" t="e">
        <f t="shared" si="0"/>
        <v>#DIV/0!</v>
      </c>
      <c r="Q10" s="75" t="e">
        <f t="shared" si="0"/>
        <v>#DIV/0!</v>
      </c>
      <c r="R10" s="75" t="e">
        <f t="shared" si="0"/>
        <v>#DIV/0!</v>
      </c>
      <c r="S10" s="75" t="e">
        <f t="shared" si="0"/>
        <v>#DIV/0!</v>
      </c>
      <c r="T10" s="75" t="e">
        <f t="shared" si="0"/>
        <v>#DIV/0!</v>
      </c>
      <c r="U10" s="75" t="e">
        <f t="shared" si="0"/>
        <v>#DIV/0!</v>
      </c>
      <c r="V10" s="75" t="e">
        <f t="shared" si="0"/>
        <v>#DIV/0!</v>
      </c>
      <c r="W10" s="75" t="e">
        <f t="shared" si="1"/>
        <v>#DIV/0!</v>
      </c>
      <c r="X10" s="75" t="e">
        <f t="shared" si="1"/>
        <v>#DIV/0!</v>
      </c>
      <c r="Y10" s="75" t="e">
        <f t="shared" si="1"/>
        <v>#DIV/0!</v>
      </c>
      <c r="AA10" s="75" t="e">
        <f t="shared" si="2"/>
        <v>#DIV/0!</v>
      </c>
      <c r="AB10" s="75" t="e">
        <f t="shared" si="3"/>
        <v>#DIV/0!</v>
      </c>
      <c r="AC10" s="75" t="e">
        <f t="shared" si="4"/>
        <v>#DIV/0!</v>
      </c>
      <c r="AD10" s="75" t="e">
        <f t="shared" si="5"/>
        <v>#DIV/0!</v>
      </c>
      <c r="AE10" s="75" t="e">
        <f t="shared" si="6"/>
        <v>#DIV/0!</v>
      </c>
      <c r="AF10" s="75" t="e">
        <f t="shared" si="7"/>
        <v>#DIV/0!</v>
      </c>
    </row>
    <row r="11" spans="1:32" s="62" customFormat="1" ht="25.5" customHeight="1" x14ac:dyDescent="0.4">
      <c r="A11" s="67">
        <v>5</v>
      </c>
      <c r="B11" s="72"/>
      <c r="C11" s="73"/>
      <c r="D11" s="74"/>
      <c r="E11" s="73"/>
      <c r="F11" s="74"/>
      <c r="G11" s="73"/>
      <c r="H11" s="74"/>
      <c r="I11" s="73"/>
      <c r="J11" s="74"/>
      <c r="K11" s="73"/>
      <c r="L11" s="74"/>
      <c r="M11" s="73"/>
      <c r="N11" s="74"/>
      <c r="O11" s="67"/>
      <c r="P11" s="75" t="e">
        <f t="shared" si="0"/>
        <v>#DIV/0!</v>
      </c>
      <c r="Q11" s="75" t="e">
        <f t="shared" si="0"/>
        <v>#DIV/0!</v>
      </c>
      <c r="R11" s="75" t="e">
        <f t="shared" si="0"/>
        <v>#DIV/0!</v>
      </c>
      <c r="S11" s="75" t="e">
        <f t="shared" si="0"/>
        <v>#DIV/0!</v>
      </c>
      <c r="T11" s="75" t="e">
        <f t="shared" si="0"/>
        <v>#DIV/0!</v>
      </c>
      <c r="U11" s="75" t="e">
        <f t="shared" si="0"/>
        <v>#DIV/0!</v>
      </c>
      <c r="V11" s="75" t="e">
        <f t="shared" si="0"/>
        <v>#DIV/0!</v>
      </c>
      <c r="W11" s="75" t="e">
        <f t="shared" si="1"/>
        <v>#DIV/0!</v>
      </c>
      <c r="X11" s="75" t="e">
        <f t="shared" si="1"/>
        <v>#DIV/0!</v>
      </c>
      <c r="Y11" s="75" t="e">
        <f t="shared" si="1"/>
        <v>#DIV/0!</v>
      </c>
      <c r="AA11" s="75" t="e">
        <f t="shared" si="2"/>
        <v>#DIV/0!</v>
      </c>
      <c r="AB11" s="75" t="e">
        <f t="shared" si="3"/>
        <v>#DIV/0!</v>
      </c>
      <c r="AC11" s="75" t="e">
        <f t="shared" si="4"/>
        <v>#DIV/0!</v>
      </c>
      <c r="AD11" s="75" t="e">
        <f t="shared" si="5"/>
        <v>#DIV/0!</v>
      </c>
      <c r="AE11" s="75" t="e">
        <f t="shared" si="6"/>
        <v>#DIV/0!</v>
      </c>
      <c r="AF11" s="75" t="e">
        <f t="shared" si="7"/>
        <v>#DIV/0!</v>
      </c>
    </row>
    <row r="12" spans="1:32" s="62" customFormat="1" ht="25.5" customHeight="1" x14ac:dyDescent="0.4">
      <c r="A12" s="67">
        <v>6</v>
      </c>
      <c r="B12" s="76"/>
      <c r="C12" s="77"/>
      <c r="D12" s="78"/>
      <c r="E12" s="77"/>
      <c r="F12" s="78"/>
      <c r="G12" s="77"/>
      <c r="H12" s="78"/>
      <c r="I12" s="77"/>
      <c r="J12" s="78"/>
      <c r="K12" s="77"/>
      <c r="L12" s="78"/>
      <c r="M12" s="77"/>
      <c r="N12" s="78"/>
      <c r="O12" s="67"/>
      <c r="P12" s="75" t="e">
        <f t="shared" si="0"/>
        <v>#DIV/0!</v>
      </c>
      <c r="Q12" s="75" t="e">
        <f t="shared" si="0"/>
        <v>#DIV/0!</v>
      </c>
      <c r="R12" s="75" t="e">
        <f t="shared" si="0"/>
        <v>#DIV/0!</v>
      </c>
      <c r="S12" s="75" t="e">
        <f>H12/F12*1-1</f>
        <v>#DIV/0!</v>
      </c>
      <c r="T12" s="75" t="e">
        <f t="shared" si="0"/>
        <v>#DIV/0!</v>
      </c>
      <c r="U12" s="75" t="e">
        <f t="shared" si="0"/>
        <v>#DIV/0!</v>
      </c>
      <c r="V12" s="75" t="e">
        <f t="shared" si="0"/>
        <v>#DIV/0!</v>
      </c>
      <c r="W12" s="75" t="e">
        <f t="shared" si="1"/>
        <v>#DIV/0!</v>
      </c>
      <c r="X12" s="75" t="e">
        <f t="shared" si="1"/>
        <v>#DIV/0!</v>
      </c>
      <c r="Y12" s="75" t="e">
        <f t="shared" si="1"/>
        <v>#DIV/0!</v>
      </c>
      <c r="AA12" s="75" t="e">
        <f t="shared" si="2"/>
        <v>#DIV/0!</v>
      </c>
      <c r="AB12" s="75" t="e">
        <f t="shared" si="3"/>
        <v>#DIV/0!</v>
      </c>
      <c r="AC12" s="75" t="e">
        <f t="shared" si="4"/>
        <v>#DIV/0!</v>
      </c>
      <c r="AD12" s="75" t="e">
        <f t="shared" si="5"/>
        <v>#DIV/0!</v>
      </c>
      <c r="AE12" s="75" t="e">
        <f t="shared" si="6"/>
        <v>#DIV/0!</v>
      </c>
      <c r="AF12" s="75" t="e">
        <f t="shared" si="7"/>
        <v>#DIV/0!</v>
      </c>
    </row>
    <row r="13" spans="1:32" s="62" customFormat="1" ht="25.5" customHeight="1" x14ac:dyDescent="0.4">
      <c r="A13" s="67">
        <v>7</v>
      </c>
      <c r="B13" s="72"/>
      <c r="C13" s="73"/>
      <c r="D13" s="74"/>
      <c r="E13" s="73"/>
      <c r="F13" s="74"/>
      <c r="G13" s="73"/>
      <c r="H13" s="74"/>
      <c r="I13" s="73"/>
      <c r="J13" s="74"/>
      <c r="K13" s="73"/>
      <c r="L13" s="74"/>
      <c r="M13" s="73"/>
      <c r="N13" s="74"/>
      <c r="O13" s="67"/>
      <c r="P13" s="75" t="e">
        <f t="shared" si="0"/>
        <v>#DIV/0!</v>
      </c>
      <c r="Q13" s="75" t="e">
        <f t="shared" si="0"/>
        <v>#DIV/0!</v>
      </c>
      <c r="R13" s="75" t="e">
        <f t="shared" si="0"/>
        <v>#DIV/0!</v>
      </c>
      <c r="S13" s="75" t="e">
        <f t="shared" si="0"/>
        <v>#DIV/0!</v>
      </c>
      <c r="T13" s="75" t="e">
        <f t="shared" si="0"/>
        <v>#DIV/0!</v>
      </c>
      <c r="U13" s="75" t="e">
        <f t="shared" si="0"/>
        <v>#DIV/0!</v>
      </c>
      <c r="V13" s="75" t="e">
        <f t="shared" si="0"/>
        <v>#DIV/0!</v>
      </c>
      <c r="W13" s="75" t="e">
        <f t="shared" si="1"/>
        <v>#DIV/0!</v>
      </c>
      <c r="X13" s="75" t="e">
        <f t="shared" si="1"/>
        <v>#DIV/0!</v>
      </c>
      <c r="Y13" s="75" t="e">
        <f t="shared" si="1"/>
        <v>#DIV/0!</v>
      </c>
      <c r="AA13" s="75" t="e">
        <f t="shared" si="2"/>
        <v>#DIV/0!</v>
      </c>
      <c r="AB13" s="75" t="e">
        <f t="shared" si="3"/>
        <v>#DIV/0!</v>
      </c>
      <c r="AC13" s="75" t="e">
        <f t="shared" si="4"/>
        <v>#DIV/0!</v>
      </c>
      <c r="AD13" s="75" t="e">
        <f t="shared" si="5"/>
        <v>#DIV/0!</v>
      </c>
      <c r="AE13" s="75" t="e">
        <f t="shared" si="6"/>
        <v>#DIV/0!</v>
      </c>
      <c r="AF13" s="75" t="e">
        <f t="shared" si="7"/>
        <v>#DIV/0!</v>
      </c>
    </row>
    <row r="14" spans="1:32" s="62" customFormat="1" ht="25.5" customHeight="1" x14ac:dyDescent="0.4">
      <c r="A14" s="67">
        <v>8</v>
      </c>
      <c r="B14" s="76"/>
      <c r="C14" s="77"/>
      <c r="D14" s="78"/>
      <c r="E14" s="77"/>
      <c r="F14" s="78"/>
      <c r="G14" s="77"/>
      <c r="H14" s="78"/>
      <c r="I14" s="77"/>
      <c r="J14" s="78"/>
      <c r="K14" s="77"/>
      <c r="L14" s="78"/>
      <c r="M14" s="77"/>
      <c r="N14" s="78"/>
      <c r="O14" s="67"/>
      <c r="P14" s="75" t="e">
        <f t="shared" si="0"/>
        <v>#DIV/0!</v>
      </c>
      <c r="Q14" s="75" t="e">
        <f t="shared" si="0"/>
        <v>#DIV/0!</v>
      </c>
      <c r="R14" s="75" t="e">
        <f t="shared" si="0"/>
        <v>#DIV/0!</v>
      </c>
      <c r="S14" s="75" t="e">
        <f t="shared" si="0"/>
        <v>#DIV/0!</v>
      </c>
      <c r="T14" s="75" t="e">
        <f t="shared" si="0"/>
        <v>#DIV/0!</v>
      </c>
      <c r="U14" s="75" t="e">
        <f t="shared" si="0"/>
        <v>#DIV/0!</v>
      </c>
      <c r="V14" s="75" t="e">
        <f t="shared" si="0"/>
        <v>#DIV/0!</v>
      </c>
      <c r="W14" s="75" t="e">
        <f t="shared" si="1"/>
        <v>#DIV/0!</v>
      </c>
      <c r="X14" s="75" t="e">
        <f t="shared" si="1"/>
        <v>#DIV/0!</v>
      </c>
      <c r="Y14" s="75" t="e">
        <f t="shared" si="1"/>
        <v>#DIV/0!</v>
      </c>
      <c r="AA14" s="75" t="e">
        <f t="shared" si="2"/>
        <v>#DIV/0!</v>
      </c>
      <c r="AB14" s="75" t="e">
        <f t="shared" si="3"/>
        <v>#DIV/0!</v>
      </c>
      <c r="AC14" s="75" t="e">
        <f t="shared" si="4"/>
        <v>#DIV/0!</v>
      </c>
      <c r="AD14" s="75" t="e">
        <f t="shared" si="5"/>
        <v>#DIV/0!</v>
      </c>
      <c r="AE14" s="75" t="e">
        <f t="shared" si="6"/>
        <v>#DIV/0!</v>
      </c>
      <c r="AF14" s="75" t="e">
        <f t="shared" si="7"/>
        <v>#DIV/0!</v>
      </c>
    </row>
    <row r="15" spans="1:32" s="62" customFormat="1" ht="25.5" customHeight="1" x14ac:dyDescent="0.4">
      <c r="A15" s="67">
        <v>9</v>
      </c>
      <c r="B15" s="72"/>
      <c r="C15" s="73"/>
      <c r="D15" s="74"/>
      <c r="E15" s="73"/>
      <c r="F15" s="74"/>
      <c r="G15" s="73"/>
      <c r="H15" s="74"/>
      <c r="I15" s="73"/>
      <c r="J15" s="74"/>
      <c r="K15" s="73"/>
      <c r="L15" s="74"/>
      <c r="M15" s="73"/>
      <c r="N15" s="74"/>
      <c r="O15" s="67"/>
      <c r="P15" s="75" t="e">
        <f t="shared" si="0"/>
        <v>#DIV/0!</v>
      </c>
      <c r="Q15" s="75" t="e">
        <f t="shared" si="0"/>
        <v>#DIV/0!</v>
      </c>
      <c r="R15" s="75" t="e">
        <f t="shared" si="0"/>
        <v>#DIV/0!</v>
      </c>
      <c r="S15" s="75" t="e">
        <f t="shared" si="0"/>
        <v>#DIV/0!</v>
      </c>
      <c r="T15" s="75" t="e">
        <f t="shared" si="0"/>
        <v>#DIV/0!</v>
      </c>
      <c r="U15" s="75" t="e">
        <f t="shared" si="0"/>
        <v>#DIV/0!</v>
      </c>
      <c r="V15" s="75" t="e">
        <f t="shared" si="0"/>
        <v>#DIV/0!</v>
      </c>
      <c r="W15" s="75" t="e">
        <f t="shared" si="1"/>
        <v>#DIV/0!</v>
      </c>
      <c r="X15" s="75" t="e">
        <f t="shared" si="1"/>
        <v>#DIV/0!</v>
      </c>
      <c r="Y15" s="75" t="e">
        <f t="shared" si="1"/>
        <v>#DIV/0!</v>
      </c>
      <c r="AA15" s="75" t="e">
        <f t="shared" si="2"/>
        <v>#DIV/0!</v>
      </c>
      <c r="AB15" s="75" t="e">
        <f t="shared" si="3"/>
        <v>#DIV/0!</v>
      </c>
      <c r="AC15" s="75" t="e">
        <f t="shared" si="4"/>
        <v>#DIV/0!</v>
      </c>
      <c r="AD15" s="75" t="e">
        <f t="shared" si="5"/>
        <v>#DIV/0!</v>
      </c>
      <c r="AE15" s="75" t="e">
        <f t="shared" si="6"/>
        <v>#DIV/0!</v>
      </c>
      <c r="AF15" s="75" t="e">
        <f t="shared" si="7"/>
        <v>#DIV/0!</v>
      </c>
    </row>
    <row r="16" spans="1:32" s="62" customFormat="1" ht="25.5" customHeight="1" x14ac:dyDescent="0.4">
      <c r="A16" s="67">
        <v>10</v>
      </c>
      <c r="B16" s="76"/>
      <c r="C16" s="77"/>
      <c r="D16" s="78"/>
      <c r="E16" s="77"/>
      <c r="F16" s="78"/>
      <c r="G16" s="77"/>
      <c r="H16" s="78"/>
      <c r="I16" s="77"/>
      <c r="J16" s="78"/>
      <c r="K16" s="77"/>
      <c r="L16" s="78"/>
      <c r="M16" s="77"/>
      <c r="N16" s="78"/>
      <c r="O16" s="67"/>
      <c r="P16" s="75" t="e">
        <f t="shared" si="0"/>
        <v>#DIV/0!</v>
      </c>
      <c r="Q16" s="75" t="e">
        <f t="shared" si="0"/>
        <v>#DIV/0!</v>
      </c>
      <c r="R16" s="75" t="e">
        <f t="shared" si="0"/>
        <v>#DIV/0!</v>
      </c>
      <c r="S16" s="75" t="e">
        <f t="shared" si="0"/>
        <v>#DIV/0!</v>
      </c>
      <c r="T16" s="75" t="e">
        <f t="shared" si="0"/>
        <v>#DIV/0!</v>
      </c>
      <c r="U16" s="75" t="e">
        <f t="shared" si="0"/>
        <v>#DIV/0!</v>
      </c>
      <c r="V16" s="75" t="e">
        <f t="shared" si="0"/>
        <v>#DIV/0!</v>
      </c>
      <c r="W16" s="75" t="e">
        <f t="shared" si="1"/>
        <v>#DIV/0!</v>
      </c>
      <c r="X16" s="75" t="e">
        <f t="shared" si="1"/>
        <v>#DIV/0!</v>
      </c>
      <c r="Y16" s="75" t="e">
        <f t="shared" si="1"/>
        <v>#DIV/0!</v>
      </c>
      <c r="AA16" s="75" t="e">
        <f t="shared" si="2"/>
        <v>#DIV/0!</v>
      </c>
      <c r="AB16" s="75" t="e">
        <f t="shared" si="3"/>
        <v>#DIV/0!</v>
      </c>
      <c r="AC16" s="75" t="e">
        <f t="shared" si="4"/>
        <v>#DIV/0!</v>
      </c>
      <c r="AD16" s="75" t="e">
        <f t="shared" si="5"/>
        <v>#DIV/0!</v>
      </c>
      <c r="AE16" s="75" t="e">
        <f t="shared" si="6"/>
        <v>#DIV/0!</v>
      </c>
      <c r="AF16" s="75" t="e">
        <f t="shared" si="7"/>
        <v>#DIV/0!</v>
      </c>
    </row>
    <row r="17" spans="1:32" s="62" customFormat="1" ht="25.5" customHeight="1" x14ac:dyDescent="0.4">
      <c r="A17" s="67">
        <v>11</v>
      </c>
      <c r="B17" s="72"/>
      <c r="C17" s="73"/>
      <c r="D17" s="74"/>
      <c r="E17" s="73"/>
      <c r="F17" s="74"/>
      <c r="G17" s="73"/>
      <c r="H17" s="74"/>
      <c r="I17" s="73"/>
      <c r="J17" s="74"/>
      <c r="K17" s="73"/>
      <c r="L17" s="74"/>
      <c r="M17" s="73"/>
      <c r="N17" s="74"/>
      <c r="O17" s="67"/>
      <c r="P17" s="75" t="e">
        <f t="shared" si="0"/>
        <v>#DIV/0!</v>
      </c>
      <c r="Q17" s="75" t="e">
        <f t="shared" si="0"/>
        <v>#DIV/0!</v>
      </c>
      <c r="R17" s="75" t="e">
        <f t="shared" si="0"/>
        <v>#DIV/0!</v>
      </c>
      <c r="S17" s="75" t="e">
        <f>H17/F17*1-1</f>
        <v>#DIV/0!</v>
      </c>
      <c r="T17" s="75" t="e">
        <f t="shared" si="0"/>
        <v>#DIV/0!</v>
      </c>
      <c r="U17" s="75" t="e">
        <f t="shared" si="0"/>
        <v>#DIV/0!</v>
      </c>
      <c r="V17" s="75" t="e">
        <f t="shared" si="0"/>
        <v>#DIV/0!</v>
      </c>
      <c r="W17" s="75" t="e">
        <f t="shared" si="1"/>
        <v>#DIV/0!</v>
      </c>
      <c r="X17" s="75" t="e">
        <f t="shared" si="1"/>
        <v>#DIV/0!</v>
      </c>
      <c r="Y17" s="75" t="e">
        <f t="shared" si="1"/>
        <v>#DIV/0!</v>
      </c>
      <c r="AA17" s="75" t="e">
        <f t="shared" si="2"/>
        <v>#DIV/0!</v>
      </c>
      <c r="AB17" s="75" t="e">
        <f t="shared" si="3"/>
        <v>#DIV/0!</v>
      </c>
      <c r="AC17" s="75" t="e">
        <f t="shared" si="4"/>
        <v>#DIV/0!</v>
      </c>
      <c r="AD17" s="75" t="e">
        <f t="shared" si="5"/>
        <v>#DIV/0!</v>
      </c>
      <c r="AE17" s="75" t="e">
        <f t="shared" si="6"/>
        <v>#DIV/0!</v>
      </c>
      <c r="AF17" s="75" t="e">
        <f t="shared" si="7"/>
        <v>#DIV/0!</v>
      </c>
    </row>
    <row r="18" spans="1:32" s="62" customFormat="1" ht="25.5" customHeight="1" x14ac:dyDescent="0.4">
      <c r="A18" s="67">
        <v>12</v>
      </c>
      <c r="B18" s="76"/>
      <c r="C18" s="77"/>
      <c r="D18" s="78"/>
      <c r="E18" s="77"/>
      <c r="F18" s="78"/>
      <c r="G18" s="77"/>
      <c r="H18" s="78"/>
      <c r="I18" s="77"/>
      <c r="J18" s="78"/>
      <c r="K18" s="77"/>
      <c r="L18" s="78"/>
      <c r="M18" s="77"/>
      <c r="N18" s="78"/>
      <c r="O18" s="67"/>
      <c r="P18" s="75" t="e">
        <f t="shared" si="0"/>
        <v>#DIV/0!</v>
      </c>
      <c r="Q18" s="75" t="e">
        <f t="shared" si="0"/>
        <v>#DIV/0!</v>
      </c>
      <c r="R18" s="75" t="e">
        <f t="shared" si="0"/>
        <v>#DIV/0!</v>
      </c>
      <c r="S18" s="75" t="e">
        <f t="shared" si="0"/>
        <v>#DIV/0!</v>
      </c>
      <c r="T18" s="75" t="e">
        <f t="shared" si="0"/>
        <v>#DIV/0!</v>
      </c>
      <c r="U18" s="75" t="e">
        <f t="shared" si="0"/>
        <v>#DIV/0!</v>
      </c>
      <c r="V18" s="75" t="e">
        <f t="shared" si="0"/>
        <v>#DIV/0!</v>
      </c>
      <c r="W18" s="75" t="e">
        <f t="shared" si="1"/>
        <v>#DIV/0!</v>
      </c>
      <c r="X18" s="75" t="e">
        <f t="shared" si="1"/>
        <v>#DIV/0!</v>
      </c>
      <c r="Y18" s="75" t="e">
        <f t="shared" si="1"/>
        <v>#DIV/0!</v>
      </c>
      <c r="AA18" s="75" t="e">
        <f t="shared" si="2"/>
        <v>#DIV/0!</v>
      </c>
      <c r="AB18" s="75" t="e">
        <f t="shared" si="3"/>
        <v>#DIV/0!</v>
      </c>
      <c r="AC18" s="75" t="e">
        <f t="shared" si="4"/>
        <v>#DIV/0!</v>
      </c>
      <c r="AD18" s="75" t="e">
        <f t="shared" si="5"/>
        <v>#DIV/0!</v>
      </c>
      <c r="AE18" s="75" t="e">
        <f t="shared" si="6"/>
        <v>#DIV/0!</v>
      </c>
      <c r="AF18" s="75" t="e">
        <f t="shared" si="7"/>
        <v>#DIV/0!</v>
      </c>
    </row>
    <row r="19" spans="1:32" s="84" customFormat="1" ht="27" customHeight="1" x14ac:dyDescent="0.35">
      <c r="A19" s="79"/>
      <c r="B19" s="80" t="s">
        <v>39</v>
      </c>
      <c r="C19" s="81"/>
      <c r="D19" s="82">
        <f>SUM(D7:D18)</f>
        <v>0</v>
      </c>
      <c r="E19" s="81"/>
      <c r="F19" s="82">
        <f>SUM(F7:F18)</f>
        <v>0</v>
      </c>
      <c r="G19" s="81"/>
      <c r="H19" s="82">
        <f>SUM(H7:H17)</f>
        <v>0</v>
      </c>
      <c r="I19" s="81"/>
      <c r="J19" s="82">
        <f>SUM(J7:J17)</f>
        <v>0</v>
      </c>
      <c r="K19" s="81"/>
      <c r="L19" s="82">
        <f>SUM(L7:L17)</f>
        <v>0</v>
      </c>
      <c r="M19" s="81"/>
      <c r="N19" s="82">
        <f>SUM(N7:N17)</f>
        <v>0</v>
      </c>
      <c r="O19" s="79"/>
      <c r="P19" s="83" t="e">
        <f>E19/C19*1-1</f>
        <v>#DIV/0!</v>
      </c>
      <c r="Q19" s="83" t="e">
        <f t="shared" si="0"/>
        <v>#DIV/0!</v>
      </c>
      <c r="R19" s="83" t="e">
        <f t="shared" si="0"/>
        <v>#DIV/0!</v>
      </c>
      <c r="S19" s="83" t="e">
        <f t="shared" si="0"/>
        <v>#DIV/0!</v>
      </c>
      <c r="T19" s="83" t="e">
        <f t="shared" si="0"/>
        <v>#DIV/0!</v>
      </c>
      <c r="U19" s="83" t="e">
        <f t="shared" si="0"/>
        <v>#DIV/0!</v>
      </c>
      <c r="V19" s="83" t="e">
        <f t="shared" si="0"/>
        <v>#DIV/0!</v>
      </c>
      <c r="W19" s="83" t="e">
        <f t="shared" si="1"/>
        <v>#DIV/0!</v>
      </c>
      <c r="X19" s="83" t="e">
        <f t="shared" si="1"/>
        <v>#DIV/0!</v>
      </c>
      <c r="Y19" s="83" t="e">
        <f t="shared" si="1"/>
        <v>#DIV/0!</v>
      </c>
      <c r="AA19" s="83" t="e">
        <f>D19/D$19</f>
        <v>#DIV/0!</v>
      </c>
      <c r="AB19" s="83" t="e">
        <f>F19/F$19</f>
        <v>#DIV/0!</v>
      </c>
      <c r="AC19" s="83" t="e">
        <f>H19/H$19</f>
        <v>#DIV/0!</v>
      </c>
      <c r="AD19" s="83" t="e">
        <f>J19/J$19</f>
        <v>#DIV/0!</v>
      </c>
      <c r="AE19" s="83" t="e">
        <f>L19/L$19</f>
        <v>#DIV/0!</v>
      </c>
      <c r="AF19" s="83" t="e">
        <f>N19/N$19</f>
        <v>#DIV/0!</v>
      </c>
    </row>
    <row r="20" spans="1:32" s="84" customFormat="1" ht="24.75" customHeight="1" x14ac:dyDescent="0.35">
      <c r="A20" s="85"/>
      <c r="B20" s="80"/>
      <c r="C20" s="86"/>
      <c r="D20" s="82"/>
      <c r="E20" s="86"/>
      <c r="F20" s="82"/>
      <c r="G20" s="86"/>
      <c r="H20" s="82"/>
      <c r="I20" s="86"/>
      <c r="J20" s="82"/>
      <c r="K20" s="86"/>
      <c r="L20" s="82"/>
      <c r="M20" s="86"/>
      <c r="N20" s="82"/>
      <c r="O20" s="85"/>
    </row>
    <row r="21" spans="1:32" s="62" customFormat="1" ht="18" customHeight="1" x14ac:dyDescent="0.4">
      <c r="A21" s="61"/>
      <c r="B21" s="87"/>
      <c r="C21" s="88"/>
      <c r="D21" s="88"/>
      <c r="E21" s="89"/>
      <c r="F21" s="89"/>
      <c r="G21" s="89"/>
      <c r="H21" s="89"/>
      <c r="I21" s="89"/>
      <c r="J21" s="89"/>
      <c r="K21" s="89"/>
      <c r="L21" s="89"/>
      <c r="M21" s="89"/>
      <c r="N21" s="89"/>
      <c r="O21" s="66"/>
    </row>
    <row r="22" spans="1:32" s="62" customFormat="1" x14ac:dyDescent="0.4">
      <c r="A22" s="61"/>
      <c r="B22" s="90"/>
      <c r="C22" s="90"/>
      <c r="D22" s="90"/>
      <c r="E22" s="89"/>
      <c r="F22" s="89"/>
      <c r="G22" s="89"/>
      <c r="H22" s="89"/>
      <c r="I22" s="89"/>
      <c r="J22" s="89"/>
      <c r="K22" s="89"/>
      <c r="L22" s="89"/>
      <c r="M22" s="89"/>
      <c r="N22" s="89"/>
      <c r="O22" s="66"/>
    </row>
    <row r="23" spans="1:32" s="62" customFormat="1" x14ac:dyDescent="0.4">
      <c r="A23" s="61"/>
      <c r="E23" s="91"/>
      <c r="F23" s="91"/>
      <c r="G23" s="91"/>
      <c r="H23" s="91"/>
      <c r="I23" s="91"/>
      <c r="J23" s="91"/>
      <c r="K23" s="91"/>
      <c r="L23" s="89"/>
      <c r="M23" s="89"/>
      <c r="N23" s="89"/>
      <c r="O23" s="66"/>
    </row>
    <row r="24" spans="1:32" s="62" customFormat="1" ht="14.25" thickBot="1" x14ac:dyDescent="0.45">
      <c r="A24" s="67"/>
      <c r="B24" s="92" t="s">
        <v>40</v>
      </c>
      <c r="C24" s="92"/>
      <c r="D24" s="92"/>
      <c r="E24" s="93"/>
      <c r="F24" s="93"/>
      <c r="G24" s="93"/>
      <c r="H24" s="93"/>
      <c r="I24" s="93"/>
      <c r="J24" s="93"/>
      <c r="K24" s="93"/>
      <c r="L24" s="94"/>
      <c r="M24" s="95"/>
      <c r="N24" s="95"/>
      <c r="O24" s="66"/>
    </row>
    <row r="25" spans="1:32" s="62" customFormat="1" ht="22.5" customHeight="1" x14ac:dyDescent="0.4">
      <c r="A25" s="67"/>
      <c r="B25" s="62" t="s">
        <v>53</v>
      </c>
      <c r="L25" s="96"/>
      <c r="M25" s="89"/>
      <c r="N25" s="89"/>
      <c r="O25" s="66"/>
    </row>
    <row r="26" spans="1:32" s="62" customFormat="1" ht="21.75" customHeight="1" x14ac:dyDescent="0.4">
      <c r="A26" s="67"/>
      <c r="B26" s="62" t="s">
        <v>48</v>
      </c>
      <c r="L26" s="96"/>
      <c r="M26" s="89"/>
      <c r="N26" s="89"/>
      <c r="O26" s="66"/>
    </row>
  </sheetData>
  <sheetProtection insertRows="0" selectLockedCells="1"/>
  <mergeCells count="16">
    <mergeCell ref="V5:W5"/>
    <mergeCell ref="C3:N3"/>
    <mergeCell ref="B4:N4"/>
    <mergeCell ref="P4:Y4"/>
    <mergeCell ref="AA4:AF4"/>
    <mergeCell ref="B5:B6"/>
    <mergeCell ref="C5:D5"/>
    <mergeCell ref="E5:F5"/>
    <mergeCell ref="G5:H5"/>
    <mergeCell ref="I5:J5"/>
    <mergeCell ref="K5:L5"/>
    <mergeCell ref="M5:N5"/>
    <mergeCell ref="P5:Q5"/>
    <mergeCell ref="R5:S5"/>
    <mergeCell ref="T5:U5"/>
    <mergeCell ref="X5:Y5"/>
  </mergeCells>
  <pageMargins left="0.34" right="0.3" top="0.53" bottom="0.51" header="0.35"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8BD3-CA19-483E-BFFD-FE685F82716D}">
  <sheetPr>
    <tabColor theme="7" tint="0.79998168889431442"/>
    <pageSetUpPr autoPageBreaks="0"/>
  </sheetPr>
  <dimension ref="A1:N107"/>
  <sheetViews>
    <sheetView showZeros="0" topLeftCell="A29" zoomScaleNormal="100" workbookViewId="0">
      <selection activeCell="I7" sqref="I7"/>
    </sheetView>
  </sheetViews>
  <sheetFormatPr defaultRowHeight="14.25" outlineLevelRow="1" x14ac:dyDescent="0.45"/>
  <cols>
    <col min="1" max="1" width="2.796875" customWidth="1"/>
    <col min="2" max="2" width="38.265625" customWidth="1"/>
    <col min="3" max="5" width="13.73046875" customWidth="1"/>
    <col min="6" max="6" width="13.53125" customWidth="1"/>
    <col min="7" max="9" width="13.73046875" customWidth="1"/>
  </cols>
  <sheetData>
    <row r="1" spans="2:9" ht="55.5" customHeight="1" x14ac:dyDescent="0.45">
      <c r="B1" s="587" t="s">
        <v>1750</v>
      </c>
      <c r="C1" s="588"/>
      <c r="D1" s="588"/>
      <c r="E1" s="588"/>
      <c r="F1" s="588"/>
      <c r="G1" s="588"/>
      <c r="H1" s="588"/>
      <c r="I1" s="589"/>
    </row>
    <row r="2" spans="2:9" ht="33.75" customHeight="1" x14ac:dyDescent="0.45">
      <c r="B2" s="434" t="s">
        <v>112</v>
      </c>
      <c r="C2" s="590"/>
      <c r="D2" s="590"/>
      <c r="E2" s="590"/>
      <c r="F2" s="590"/>
      <c r="G2" s="590"/>
      <c r="H2" s="590"/>
      <c r="I2" s="590"/>
    </row>
    <row r="3" spans="2:9" ht="49.5" customHeight="1" x14ac:dyDescent="0.45">
      <c r="B3" s="435" t="s">
        <v>20</v>
      </c>
      <c r="C3" s="435" t="s">
        <v>113</v>
      </c>
      <c r="D3" s="435" t="s">
        <v>1767</v>
      </c>
      <c r="E3" s="435" t="s">
        <v>87</v>
      </c>
      <c r="F3" s="435" t="s">
        <v>88</v>
      </c>
      <c r="G3" s="435" t="s">
        <v>114</v>
      </c>
      <c r="H3" s="435" t="s">
        <v>1768</v>
      </c>
      <c r="I3" s="435" t="s">
        <v>1769</v>
      </c>
    </row>
    <row r="4" spans="2:9" ht="18.75" customHeight="1" x14ac:dyDescent="0.45">
      <c r="B4" s="436" t="s">
        <v>25</v>
      </c>
      <c r="C4" s="437"/>
      <c r="D4" s="437"/>
      <c r="E4" s="437"/>
      <c r="F4" s="437"/>
      <c r="G4" s="437"/>
      <c r="H4" s="437"/>
      <c r="I4" s="438">
        <f>IF(D4=0,0,H4/D4)</f>
        <v>0</v>
      </c>
    </row>
    <row r="5" spans="2:9" ht="18.75" customHeight="1" x14ac:dyDescent="0.45">
      <c r="B5" s="436" t="s">
        <v>76</v>
      </c>
      <c r="C5" s="437"/>
      <c r="D5" s="437"/>
      <c r="E5" s="437"/>
      <c r="F5" s="437"/>
      <c r="G5" s="437"/>
      <c r="H5" s="437"/>
      <c r="I5" s="438">
        <f t="shared" ref="I5:I16" si="0">IF(D5=0,0,H5/D5)</f>
        <v>0</v>
      </c>
    </row>
    <row r="6" spans="2:9" ht="27" customHeight="1" x14ac:dyDescent="0.45">
      <c r="B6" s="439" t="s">
        <v>81</v>
      </c>
      <c r="C6" s="440">
        <f t="shared" ref="C6:H6" si="1">C4-C5</f>
        <v>0</v>
      </c>
      <c r="D6" s="440">
        <f t="shared" si="1"/>
        <v>0</v>
      </c>
      <c r="E6" s="440">
        <f t="shared" si="1"/>
        <v>0</v>
      </c>
      <c r="F6" s="440">
        <f t="shared" si="1"/>
        <v>0</v>
      </c>
      <c r="G6" s="440">
        <f t="shared" si="1"/>
        <v>0</v>
      </c>
      <c r="H6" s="440">
        <f t="shared" si="1"/>
        <v>0</v>
      </c>
      <c r="I6" s="441">
        <f t="shared" si="0"/>
        <v>0</v>
      </c>
    </row>
    <row r="7" spans="2:9" ht="28.5" customHeight="1" x14ac:dyDescent="0.45">
      <c r="B7" s="436" t="s">
        <v>82</v>
      </c>
      <c r="C7" s="442">
        <f t="shared" ref="C7:H7" si="2">IF(C4=0,0,C6/C4)</f>
        <v>0</v>
      </c>
      <c r="D7" s="442">
        <f t="shared" si="2"/>
        <v>0</v>
      </c>
      <c r="E7" s="442">
        <f t="shared" si="2"/>
        <v>0</v>
      </c>
      <c r="F7" s="442">
        <f t="shared" si="2"/>
        <v>0</v>
      </c>
      <c r="G7" s="442">
        <f t="shared" si="2"/>
        <v>0</v>
      </c>
      <c r="H7" s="442">
        <f t="shared" si="2"/>
        <v>0</v>
      </c>
      <c r="I7" s="443">
        <f>IF(D7=0,0,H7-D7)</f>
        <v>0</v>
      </c>
    </row>
    <row r="8" spans="2:9" ht="25.5" customHeight="1" x14ac:dyDescent="0.45">
      <c r="B8" s="436" t="s">
        <v>83</v>
      </c>
      <c r="C8" s="437"/>
      <c r="D8" s="437"/>
      <c r="E8" s="437"/>
      <c r="F8" s="437"/>
      <c r="G8" s="444"/>
      <c r="H8" s="437"/>
      <c r="I8" s="438">
        <f t="shared" si="0"/>
        <v>0</v>
      </c>
    </row>
    <row r="9" spans="2:9" ht="24.75" customHeight="1" x14ac:dyDescent="0.45">
      <c r="B9" s="436" t="s">
        <v>21</v>
      </c>
      <c r="C9" s="437"/>
      <c r="D9" s="437"/>
      <c r="E9" s="437"/>
      <c r="F9" s="437"/>
      <c r="G9" s="444"/>
      <c r="H9" s="437"/>
      <c r="I9" s="438">
        <f t="shared" si="0"/>
        <v>0</v>
      </c>
    </row>
    <row r="10" spans="2:9" ht="20.25" customHeight="1" x14ac:dyDescent="0.45">
      <c r="B10" s="436" t="s">
        <v>22</v>
      </c>
      <c r="C10" s="437"/>
      <c r="D10" s="437"/>
      <c r="E10" s="437"/>
      <c r="F10" s="437"/>
      <c r="G10" s="437"/>
      <c r="H10" s="437"/>
      <c r="I10" s="438">
        <f t="shared" si="0"/>
        <v>0</v>
      </c>
    </row>
    <row r="11" spans="2:9" ht="26.25" customHeight="1" x14ac:dyDescent="0.45">
      <c r="B11" s="436" t="s">
        <v>84</v>
      </c>
      <c r="C11" s="437"/>
      <c r="D11" s="437"/>
      <c r="E11" s="437"/>
      <c r="F11" s="437"/>
      <c r="G11" s="444"/>
      <c r="H11" s="437"/>
      <c r="I11" s="438">
        <f t="shared" si="0"/>
        <v>0</v>
      </c>
    </row>
    <row r="12" spans="2:9" ht="37.5" customHeight="1" x14ac:dyDescent="0.45">
      <c r="B12" s="439" t="s">
        <v>85</v>
      </c>
      <c r="C12" s="440">
        <f t="shared" ref="C12:H12" si="3">C6+C8-C9-C10-C11</f>
        <v>0</v>
      </c>
      <c r="D12" s="440">
        <f t="shared" si="3"/>
        <v>0</v>
      </c>
      <c r="E12" s="440">
        <f t="shared" si="3"/>
        <v>0</v>
      </c>
      <c r="F12" s="440">
        <f t="shared" si="3"/>
        <v>0</v>
      </c>
      <c r="G12" s="440">
        <f t="shared" si="3"/>
        <v>0</v>
      </c>
      <c r="H12" s="440">
        <f t="shared" si="3"/>
        <v>0</v>
      </c>
      <c r="I12" s="445">
        <f t="shared" si="0"/>
        <v>0</v>
      </c>
    </row>
    <row r="13" spans="2:9" ht="38.25" customHeight="1" x14ac:dyDescent="0.45">
      <c r="B13" s="436" t="s">
        <v>32</v>
      </c>
      <c r="C13" s="437"/>
      <c r="D13" s="437"/>
      <c r="E13" s="437"/>
      <c r="F13" s="437"/>
      <c r="G13" s="444"/>
      <c r="H13" s="437"/>
      <c r="I13" s="438">
        <f t="shared" si="0"/>
        <v>0</v>
      </c>
    </row>
    <row r="14" spans="2:9" ht="40.5" customHeight="1" x14ac:dyDescent="0.45">
      <c r="B14" s="439" t="s">
        <v>86</v>
      </c>
      <c r="C14" s="440">
        <f t="shared" ref="C14:H14" si="4">C12+C13</f>
        <v>0</v>
      </c>
      <c r="D14" s="440">
        <f t="shared" si="4"/>
        <v>0</v>
      </c>
      <c r="E14" s="440">
        <f t="shared" si="4"/>
        <v>0</v>
      </c>
      <c r="F14" s="440">
        <f t="shared" si="4"/>
        <v>0</v>
      </c>
      <c r="G14" s="440">
        <f t="shared" si="4"/>
        <v>0</v>
      </c>
      <c r="H14" s="440">
        <f t="shared" si="4"/>
        <v>0</v>
      </c>
      <c r="I14" s="445">
        <f t="shared" si="0"/>
        <v>0</v>
      </c>
    </row>
    <row r="15" spans="2:9" ht="33.75" customHeight="1" x14ac:dyDescent="0.45">
      <c r="B15" s="436" t="s">
        <v>23</v>
      </c>
      <c r="C15" s="437"/>
      <c r="D15" s="437"/>
      <c r="E15" s="446">
        <f>E14*12%</f>
        <v>0</v>
      </c>
      <c r="F15" s="446">
        <f>F14*12%</f>
        <v>0</v>
      </c>
      <c r="G15" s="446">
        <f>G14*12%</f>
        <v>0</v>
      </c>
      <c r="H15" s="446">
        <f>H14*12%</f>
        <v>0</v>
      </c>
      <c r="I15" s="447">
        <f t="shared" si="0"/>
        <v>0</v>
      </c>
    </row>
    <row r="16" spans="2:9" ht="21.75" customHeight="1" x14ac:dyDescent="0.45">
      <c r="B16" s="439" t="s">
        <v>71</v>
      </c>
      <c r="C16" s="440">
        <f t="shared" ref="C16:H16" si="5">C14-C15</f>
        <v>0</v>
      </c>
      <c r="D16" s="440">
        <f t="shared" si="5"/>
        <v>0</v>
      </c>
      <c r="E16" s="440">
        <f t="shared" si="5"/>
        <v>0</v>
      </c>
      <c r="F16" s="440">
        <f t="shared" si="5"/>
        <v>0</v>
      </c>
      <c r="G16" s="440">
        <f t="shared" si="5"/>
        <v>0</v>
      </c>
      <c r="H16" s="440">
        <f t="shared" si="5"/>
        <v>0</v>
      </c>
      <c r="I16" s="445">
        <f t="shared" si="0"/>
        <v>0</v>
      </c>
    </row>
    <row r="17" spans="2:9" s="3" customFormat="1" ht="12" customHeight="1" thickBot="1" x14ac:dyDescent="0.5">
      <c r="B17" s="431"/>
      <c r="C17" s="432"/>
      <c r="D17" s="432"/>
      <c r="E17" s="432"/>
      <c r="F17" s="432"/>
      <c r="G17" s="432"/>
      <c r="H17" s="432"/>
      <c r="I17" s="433"/>
    </row>
    <row r="18" spans="2:9" s="3" customFormat="1" ht="27.75" customHeight="1" outlineLevel="1" thickBot="1" x14ac:dyDescent="0.5">
      <c r="B18" s="97" t="s">
        <v>63</v>
      </c>
      <c r="C18" s="98">
        <f>C16+C15+C21+C50+C22</f>
        <v>0</v>
      </c>
      <c r="D18" s="98">
        <f t="shared" ref="D18:H18" si="6">D16+D15+D21+D50+D22</f>
        <v>0</v>
      </c>
      <c r="E18" s="98">
        <f t="shared" si="6"/>
        <v>0</v>
      </c>
      <c r="F18" s="98">
        <f t="shared" si="6"/>
        <v>0</v>
      </c>
      <c r="G18" s="98">
        <f t="shared" si="6"/>
        <v>0</v>
      </c>
      <c r="H18" s="98">
        <f t="shared" si="6"/>
        <v>0</v>
      </c>
      <c r="I18" s="99">
        <f>IF(E18=0,0,H18/E18)</f>
        <v>0</v>
      </c>
    </row>
    <row r="19" spans="2:9" ht="16.5" customHeight="1" thickBot="1" x14ac:dyDescent="0.5">
      <c r="B19" s="19"/>
      <c r="C19" s="19"/>
      <c r="D19" s="19"/>
      <c r="E19" s="19"/>
      <c r="F19" s="19"/>
      <c r="G19" s="19"/>
      <c r="H19" s="19"/>
      <c r="I19" s="20"/>
    </row>
    <row r="20" spans="2:9" ht="22.5" customHeight="1" x14ac:dyDescent="0.45">
      <c r="B20" s="21" t="s">
        <v>24</v>
      </c>
      <c r="C20" s="35"/>
      <c r="D20" s="35"/>
      <c r="E20" s="35"/>
      <c r="F20" s="35"/>
      <c r="G20" s="35"/>
      <c r="H20" s="35"/>
      <c r="I20" s="22">
        <f>IF(D20=0,0,H20/D20)</f>
        <v>0</v>
      </c>
    </row>
    <row r="21" spans="2:9" ht="48" customHeight="1" x14ac:dyDescent="0.45">
      <c r="B21" s="12" t="s">
        <v>72</v>
      </c>
      <c r="C21" s="36"/>
      <c r="D21" s="36"/>
      <c r="E21" s="36"/>
      <c r="F21" s="36"/>
      <c r="G21" s="36"/>
      <c r="H21" s="36"/>
      <c r="I21" s="11"/>
    </row>
    <row r="22" spans="2:9" ht="56.25" customHeight="1" thickBot="1" x14ac:dyDescent="0.5">
      <c r="B22" s="23" t="s">
        <v>73</v>
      </c>
      <c r="C22" s="37"/>
      <c r="D22" s="37"/>
      <c r="E22" s="37"/>
      <c r="F22" s="37"/>
      <c r="G22" s="37"/>
      <c r="H22" s="37"/>
      <c r="I22" s="24"/>
    </row>
    <row r="23" spans="2:9" ht="14.65" thickBot="1" x14ac:dyDescent="0.5">
      <c r="B23" s="25"/>
      <c r="C23" s="26"/>
      <c r="D23" s="26"/>
      <c r="E23" s="26"/>
      <c r="F23" s="26"/>
      <c r="G23" s="26"/>
      <c r="H23" s="26"/>
      <c r="I23" s="27"/>
    </row>
    <row r="24" spans="2:9" ht="14.65" thickBot="1" x14ac:dyDescent="0.5">
      <c r="B24" s="31" t="s">
        <v>61</v>
      </c>
      <c r="C24" s="32"/>
      <c r="D24" s="32"/>
      <c r="E24" s="32"/>
      <c r="F24" s="32"/>
      <c r="G24" s="32"/>
      <c r="H24" s="32"/>
      <c r="I24" s="33"/>
    </row>
    <row r="25" spans="2:9" ht="36" customHeight="1" x14ac:dyDescent="0.45">
      <c r="B25" s="18" t="s">
        <v>56</v>
      </c>
      <c r="C25" s="38"/>
      <c r="D25" s="38"/>
      <c r="E25" s="38"/>
      <c r="F25" s="38"/>
      <c r="G25" s="38"/>
      <c r="H25" s="38"/>
      <c r="I25" s="100">
        <f>IF(D25=0,0,H25-D25)</f>
        <v>0</v>
      </c>
    </row>
    <row r="26" spans="2:9" ht="21.75" customHeight="1" x14ac:dyDescent="0.45">
      <c r="B26" s="28" t="s">
        <v>54</v>
      </c>
      <c r="C26" s="39"/>
      <c r="D26" s="39"/>
      <c r="E26" s="39"/>
      <c r="F26" s="39"/>
      <c r="G26" s="39"/>
      <c r="H26" s="39"/>
      <c r="I26" s="100">
        <f t="shared" ref="I26:I29" si="7">IF(D26=0,0,H26-D26)</f>
        <v>0</v>
      </c>
    </row>
    <row r="27" spans="2:9" ht="24.75" customHeight="1" x14ac:dyDescent="0.45">
      <c r="B27" s="28" t="s">
        <v>55</v>
      </c>
      <c r="C27" s="39"/>
      <c r="D27" s="39"/>
      <c r="E27" s="39"/>
      <c r="F27" s="39"/>
      <c r="G27" s="39"/>
      <c r="H27" s="39"/>
      <c r="I27" s="100">
        <f t="shared" si="7"/>
        <v>0</v>
      </c>
    </row>
    <row r="28" spans="2:9" ht="27.75" customHeight="1" x14ac:dyDescent="0.45">
      <c r="B28" s="10" t="s">
        <v>34</v>
      </c>
      <c r="C28" s="40"/>
      <c r="D28" s="40"/>
      <c r="E28" s="40"/>
      <c r="F28" s="40"/>
      <c r="G28" s="40"/>
      <c r="H28" s="40"/>
      <c r="I28" s="100">
        <f t="shared" si="7"/>
        <v>0</v>
      </c>
    </row>
    <row r="29" spans="2:9" ht="48" customHeight="1" x14ac:dyDescent="0.45">
      <c r="B29" s="10" t="s">
        <v>49</v>
      </c>
      <c r="C29" s="40"/>
      <c r="D29" s="40"/>
      <c r="E29" s="40"/>
      <c r="F29" s="40"/>
      <c r="G29" s="40"/>
      <c r="H29" s="40"/>
      <c r="I29" s="100">
        <f t="shared" si="7"/>
        <v>0</v>
      </c>
    </row>
    <row r="30" spans="2:9" ht="24" customHeight="1" x14ac:dyDescent="0.45">
      <c r="B30" s="10" t="s">
        <v>33</v>
      </c>
      <c r="C30" s="40"/>
      <c r="D30" s="40"/>
      <c r="E30" s="40"/>
      <c r="F30" s="40"/>
      <c r="G30" s="40"/>
      <c r="H30" s="40"/>
      <c r="I30" s="11">
        <f t="shared" ref="I30" si="8">IF(D30=0,0,H30/D30)</f>
        <v>0</v>
      </c>
    </row>
    <row r="31" spans="2:9" ht="29.25" customHeight="1" x14ac:dyDescent="0.45">
      <c r="B31" s="10" t="s">
        <v>57</v>
      </c>
      <c r="C31" s="40">
        <f t="shared" ref="C31:H31" si="9">IF(C29=0,0,C30/C29/12)</f>
        <v>0</v>
      </c>
      <c r="D31" s="40">
        <f t="shared" si="9"/>
        <v>0</v>
      </c>
      <c r="E31" s="40">
        <f t="shared" si="9"/>
        <v>0</v>
      </c>
      <c r="F31" s="40">
        <f t="shared" si="9"/>
        <v>0</v>
      </c>
      <c r="G31" s="40">
        <f t="shared" si="9"/>
        <v>0</v>
      </c>
      <c r="H31" s="40">
        <f t="shared" si="9"/>
        <v>0</v>
      </c>
      <c r="I31" s="11">
        <f>IF(D31=0,0,H31/D31)</f>
        <v>0</v>
      </c>
    </row>
    <row r="32" spans="2:9" ht="36.75" customHeight="1" x14ac:dyDescent="0.45">
      <c r="B32" s="15" t="s">
        <v>62</v>
      </c>
      <c r="C32" s="14"/>
      <c r="D32" s="14">
        <f>IF(C31=0,0,D31/C31*1-1)</f>
        <v>0</v>
      </c>
      <c r="E32" s="14">
        <f>IF(D31=0,0,E31/D31*1-1)</f>
        <v>0</v>
      </c>
      <c r="F32" s="14">
        <f t="shared" ref="F32:H32" si="10">IF(E31=0,0,F31/E31*1-1)</f>
        <v>0</v>
      </c>
      <c r="G32" s="14">
        <f t="shared" si="10"/>
        <v>0</v>
      </c>
      <c r="H32" s="14">
        <f t="shared" si="10"/>
        <v>0</v>
      </c>
      <c r="I32" s="14">
        <f>IF(D32=0,0,H32-D32)</f>
        <v>0</v>
      </c>
    </row>
    <row r="33" spans="1:9" ht="41.25" customHeight="1" x14ac:dyDescent="0.45">
      <c r="B33" s="10" t="s">
        <v>65</v>
      </c>
      <c r="C33" s="13">
        <f t="shared" ref="C33:H33" si="11">IF(C$29=0,0,C4/C$29)</f>
        <v>0</v>
      </c>
      <c r="D33" s="13">
        <f t="shared" si="11"/>
        <v>0</v>
      </c>
      <c r="E33" s="13">
        <f t="shared" si="11"/>
        <v>0</v>
      </c>
      <c r="F33" s="13">
        <f t="shared" si="11"/>
        <v>0</v>
      </c>
      <c r="G33" s="13">
        <f t="shared" si="11"/>
        <v>0</v>
      </c>
      <c r="H33" s="13">
        <f t="shared" si="11"/>
        <v>0</v>
      </c>
      <c r="I33" s="11">
        <f>IF(D33=0,0,H33/D33)</f>
        <v>0</v>
      </c>
    </row>
    <row r="34" spans="1:9" ht="16.5" customHeight="1" x14ac:dyDescent="0.45">
      <c r="B34" s="10"/>
      <c r="C34" s="13"/>
      <c r="D34" s="13"/>
      <c r="E34" s="13"/>
      <c r="F34" s="13"/>
      <c r="G34" s="13"/>
      <c r="H34" s="13"/>
      <c r="I34" s="11"/>
    </row>
    <row r="35" spans="1:9" ht="43.5" customHeight="1" x14ac:dyDescent="0.45">
      <c r="B35" s="15" t="s">
        <v>66</v>
      </c>
      <c r="C35" s="14"/>
      <c r="D35" s="14">
        <f>IF(C33=0,0,D33/C33*1-1)</f>
        <v>0</v>
      </c>
      <c r="E35" s="14">
        <f t="shared" ref="E35:H35" si="12">IF(D33=0,0,E33/D33*1-1)</f>
        <v>0</v>
      </c>
      <c r="F35" s="14">
        <f t="shared" si="12"/>
        <v>0</v>
      </c>
      <c r="G35" s="14">
        <f t="shared" si="12"/>
        <v>0</v>
      </c>
      <c r="H35" s="14">
        <f t="shared" si="12"/>
        <v>0</v>
      </c>
      <c r="I35" s="14">
        <f>IF(D35=0,0,H35-D35)</f>
        <v>0</v>
      </c>
    </row>
    <row r="36" spans="1:9" ht="47.25" customHeight="1" thickBot="1" x14ac:dyDescent="0.5">
      <c r="B36" s="16" t="s">
        <v>67</v>
      </c>
      <c r="C36" s="17">
        <f>C35-C32</f>
        <v>0</v>
      </c>
      <c r="D36" s="17">
        <f t="shared" ref="D36:H36" si="13">D35-D32</f>
        <v>0</v>
      </c>
      <c r="E36" s="17">
        <f t="shared" si="13"/>
        <v>0</v>
      </c>
      <c r="F36" s="17">
        <f t="shared" si="13"/>
        <v>0</v>
      </c>
      <c r="G36" s="17">
        <f t="shared" si="13"/>
        <v>0</v>
      </c>
      <c r="H36" s="17">
        <f t="shared" si="13"/>
        <v>0</v>
      </c>
      <c r="I36" s="17">
        <f>I35-I32</f>
        <v>0</v>
      </c>
    </row>
    <row r="37" spans="1:9" ht="14.65" thickBot="1" x14ac:dyDescent="0.5">
      <c r="B37" s="31"/>
      <c r="C37" s="32"/>
      <c r="D37" s="32"/>
      <c r="E37" s="32"/>
      <c r="F37" s="32"/>
      <c r="G37" s="32"/>
      <c r="H37" s="32"/>
      <c r="I37" s="33"/>
    </row>
    <row r="38" spans="1:9" ht="37.5" customHeight="1" x14ac:dyDescent="0.45">
      <c r="B38" s="56"/>
      <c r="C38" s="57"/>
      <c r="D38" s="57"/>
      <c r="E38" s="57"/>
      <c r="F38" s="57"/>
      <c r="G38" s="57"/>
      <c r="H38" s="57"/>
      <c r="I38" s="58">
        <f>IF(D38=0,0,H38/D38)</f>
        <v>0</v>
      </c>
    </row>
    <row r="39" spans="1:9" s="3" customFormat="1" ht="25.5" hidden="1" customHeight="1" outlineLevel="1" thickBot="1" x14ac:dyDescent="0.5">
      <c r="B39" s="101" t="s">
        <v>59</v>
      </c>
      <c r="C39" s="102"/>
      <c r="D39" s="102"/>
      <c r="E39" s="102"/>
      <c r="F39" s="102"/>
      <c r="G39" s="102"/>
      <c r="H39" s="102"/>
      <c r="I39" s="103"/>
    </row>
    <row r="40" spans="1:9" s="3" customFormat="1" ht="25.5" hidden="1" customHeight="1" outlineLevel="1" x14ac:dyDescent="0.45">
      <c r="A40" s="104"/>
      <c r="B40" s="10" t="s">
        <v>94</v>
      </c>
      <c r="C40" s="105"/>
      <c r="D40" s="105"/>
      <c r="E40" s="105"/>
      <c r="F40" s="105"/>
      <c r="G40" s="105"/>
      <c r="H40" s="105"/>
      <c r="I40" s="106">
        <f>IF(E40=0,0,H40/E40)</f>
        <v>0</v>
      </c>
    </row>
    <row r="41" spans="1:9" s="3" customFormat="1" ht="28.5" hidden="1" customHeight="1" outlineLevel="1" x14ac:dyDescent="0.45">
      <c r="A41" s="104"/>
      <c r="B41" s="10" t="s">
        <v>60</v>
      </c>
      <c r="C41" s="107">
        <f t="shared" ref="C41:H41" si="14">IF(C40=0,0,C40/C$3)</f>
        <v>0</v>
      </c>
      <c r="D41" s="107">
        <f t="shared" si="14"/>
        <v>0</v>
      </c>
      <c r="E41" s="107">
        <f t="shared" si="14"/>
        <v>0</v>
      </c>
      <c r="F41" s="107">
        <f t="shared" si="14"/>
        <v>0</v>
      </c>
      <c r="G41" s="107">
        <f t="shared" si="14"/>
        <v>0</v>
      </c>
      <c r="H41" s="107">
        <f t="shared" si="14"/>
        <v>0</v>
      </c>
      <c r="I41" s="106">
        <f>IF(E41=0,0,H41/E41)</f>
        <v>0</v>
      </c>
    </row>
    <row r="42" spans="1:9" ht="25.5" customHeight="1" collapsed="1" x14ac:dyDescent="0.45">
      <c r="B42" s="3"/>
      <c r="C42" s="3"/>
      <c r="D42" s="3"/>
      <c r="E42" s="3"/>
      <c r="F42" s="3"/>
      <c r="G42" s="3"/>
      <c r="H42" s="3"/>
      <c r="I42" s="3"/>
    </row>
    <row r="43" spans="1:9" ht="25.5" customHeight="1" x14ac:dyDescent="0.45">
      <c r="B43" s="3"/>
      <c r="C43" s="9"/>
      <c r="D43" s="3"/>
      <c r="E43" s="3"/>
      <c r="F43" s="3"/>
      <c r="G43" s="3"/>
      <c r="H43" s="3"/>
      <c r="I43" s="3"/>
    </row>
    <row r="44" spans="1:9" ht="28.5" customHeight="1" x14ac:dyDescent="0.45">
      <c r="B44" s="4" t="s">
        <v>31</v>
      </c>
      <c r="C44" s="3"/>
      <c r="D44" s="3"/>
      <c r="E44" s="3"/>
      <c r="F44" s="3"/>
      <c r="G44" s="3"/>
      <c r="H44" s="3"/>
      <c r="I44" s="3"/>
    </row>
    <row r="45" spans="1:9" x14ac:dyDescent="0.45">
      <c r="B45" s="50" t="s">
        <v>20</v>
      </c>
      <c r="C45" s="50" t="str">
        <f t="shared" ref="C45:H45" si="15">C3</f>
        <v>2024 efectiv</v>
      </c>
      <c r="D45" s="50" t="str">
        <f t="shared" si="15"/>
        <v>2025 efectiv</v>
      </c>
      <c r="E45" s="50" t="str">
        <f t="shared" si="15"/>
        <v>Prognoza 2026</v>
      </c>
      <c r="F45" s="50" t="str">
        <f t="shared" si="15"/>
        <v>Prognoza 2027</v>
      </c>
      <c r="G45" s="50" t="str">
        <f t="shared" si="15"/>
        <v>Prognoza 2028</v>
      </c>
      <c r="H45" s="50" t="str">
        <f t="shared" si="15"/>
        <v>Prognoza 2029</v>
      </c>
      <c r="I45" s="2"/>
    </row>
    <row r="46" spans="1:9" ht="24.75" customHeight="1" x14ac:dyDescent="0.45">
      <c r="B46" s="29" t="s">
        <v>0</v>
      </c>
      <c r="C46" s="34"/>
      <c r="D46" s="34"/>
      <c r="E46" s="34"/>
      <c r="F46" s="34"/>
      <c r="G46" s="34"/>
      <c r="H46" s="34"/>
      <c r="I46" s="3"/>
    </row>
    <row r="47" spans="1:9" ht="24" customHeight="1" x14ac:dyDescent="0.45">
      <c r="B47" s="30" t="s">
        <v>77</v>
      </c>
      <c r="C47" s="34"/>
      <c r="D47" s="34"/>
      <c r="E47" s="34"/>
      <c r="F47" s="34"/>
      <c r="G47" s="34"/>
      <c r="H47" s="34"/>
      <c r="I47" s="3"/>
    </row>
    <row r="48" spans="1:9" ht="24" customHeight="1" x14ac:dyDescent="0.45">
      <c r="B48" s="30" t="s">
        <v>1</v>
      </c>
      <c r="C48" s="34"/>
      <c r="D48" s="34"/>
      <c r="E48" s="34"/>
      <c r="F48" s="34"/>
      <c r="G48" s="34"/>
      <c r="H48" s="34"/>
      <c r="I48" s="3"/>
    </row>
    <row r="49" spans="2:9" ht="29.25" customHeight="1" x14ac:dyDescent="0.45">
      <c r="B49" s="30" t="s">
        <v>2</v>
      </c>
      <c r="C49" s="34"/>
      <c r="D49" s="34"/>
      <c r="E49" s="34"/>
      <c r="F49" s="34"/>
      <c r="G49" s="34"/>
      <c r="H49" s="34"/>
      <c r="I49" s="3"/>
    </row>
    <row r="50" spans="2:9" ht="19.5" customHeight="1" x14ac:dyDescent="0.45">
      <c r="B50" s="30" t="s">
        <v>78</v>
      </c>
      <c r="C50" s="34"/>
      <c r="D50" s="34"/>
      <c r="E50" s="34"/>
      <c r="F50" s="34"/>
      <c r="G50" s="34"/>
      <c r="H50" s="34"/>
      <c r="I50" s="3"/>
    </row>
    <row r="51" spans="2:9" ht="21" customHeight="1" x14ac:dyDescent="0.45">
      <c r="B51" s="30" t="s">
        <v>3</v>
      </c>
      <c r="C51" s="34"/>
      <c r="D51" s="34"/>
      <c r="E51" s="34"/>
      <c r="F51" s="34"/>
      <c r="G51" s="34"/>
      <c r="H51" s="34"/>
      <c r="I51" s="3"/>
    </row>
    <row r="52" spans="2:9" ht="20.25" customHeight="1" x14ac:dyDescent="0.45">
      <c r="B52" s="30" t="s">
        <v>4</v>
      </c>
      <c r="C52" s="34"/>
      <c r="D52" s="34"/>
      <c r="E52" s="34"/>
      <c r="F52" s="34"/>
      <c r="G52" s="34"/>
      <c r="H52" s="34"/>
      <c r="I52" s="3"/>
    </row>
    <row r="53" spans="2:9" x14ac:dyDescent="0.45">
      <c r="B53" s="30" t="s">
        <v>5</v>
      </c>
      <c r="C53" s="34"/>
      <c r="D53" s="34"/>
      <c r="E53" s="34"/>
      <c r="F53" s="34"/>
      <c r="G53" s="34"/>
      <c r="H53" s="34"/>
      <c r="I53" s="3"/>
    </row>
    <row r="54" spans="2:9" ht="64.5" customHeight="1" x14ac:dyDescent="0.45">
      <c r="B54" s="51" t="s">
        <v>6</v>
      </c>
      <c r="C54" s="52">
        <f t="shared" ref="C54:H54" si="16">C47+C52-C48-C49-C50-C51-C53</f>
        <v>0</v>
      </c>
      <c r="D54" s="52">
        <f t="shared" si="16"/>
        <v>0</v>
      </c>
      <c r="E54" s="52">
        <f t="shared" si="16"/>
        <v>0</v>
      </c>
      <c r="F54" s="52">
        <f t="shared" si="16"/>
        <v>0</v>
      </c>
      <c r="G54" s="52">
        <f t="shared" si="16"/>
        <v>0</v>
      </c>
      <c r="H54" s="52">
        <f t="shared" si="16"/>
        <v>0</v>
      </c>
      <c r="I54" s="3"/>
    </row>
    <row r="55" spans="2:9" x14ac:dyDescent="0.45">
      <c r="B55" s="29" t="s">
        <v>7</v>
      </c>
      <c r="C55" s="34"/>
      <c r="D55" s="34"/>
      <c r="E55" s="34"/>
      <c r="F55" s="34"/>
      <c r="G55" s="34"/>
      <c r="H55" s="34"/>
      <c r="I55" s="3"/>
    </row>
    <row r="56" spans="2:9" ht="24" customHeight="1" x14ac:dyDescent="0.45">
      <c r="B56" s="30" t="s">
        <v>79</v>
      </c>
      <c r="C56" s="34"/>
      <c r="D56" s="34"/>
      <c r="E56" s="34"/>
      <c r="F56" s="34"/>
      <c r="G56" s="34"/>
      <c r="H56" s="34"/>
      <c r="I56" s="3"/>
    </row>
    <row r="57" spans="2:9" ht="24" customHeight="1" x14ac:dyDescent="0.45">
      <c r="B57" s="30" t="s">
        <v>8</v>
      </c>
      <c r="C57" s="34"/>
      <c r="D57" s="34"/>
      <c r="E57" s="34"/>
      <c r="F57" s="34"/>
      <c r="G57" s="34"/>
      <c r="H57" s="34"/>
      <c r="I57" s="3"/>
    </row>
    <row r="58" spans="2:9" ht="21" customHeight="1" x14ac:dyDescent="0.45">
      <c r="B58" s="30" t="s">
        <v>80</v>
      </c>
      <c r="C58" s="34"/>
      <c r="D58" s="34"/>
      <c r="E58" s="34"/>
      <c r="F58" s="34"/>
      <c r="G58" s="34"/>
      <c r="H58" s="34"/>
      <c r="I58" s="3"/>
    </row>
    <row r="59" spans="2:9" ht="20.25" customHeight="1" x14ac:dyDescent="0.45">
      <c r="B59" s="30" t="s">
        <v>9</v>
      </c>
      <c r="C59" s="34"/>
      <c r="D59" s="34"/>
      <c r="E59" s="34"/>
      <c r="F59" s="34"/>
      <c r="G59" s="34"/>
      <c r="H59" s="34"/>
      <c r="I59" s="3"/>
    </row>
    <row r="60" spans="2:9" ht="21" customHeight="1" x14ac:dyDescent="0.45">
      <c r="B60" s="30" t="s">
        <v>10</v>
      </c>
      <c r="C60" s="34"/>
      <c r="D60" s="34"/>
      <c r="E60" s="34"/>
      <c r="F60" s="34"/>
      <c r="G60" s="34"/>
      <c r="H60" s="34"/>
      <c r="I60" s="3"/>
    </row>
    <row r="61" spans="2:9" ht="54.75" customHeight="1" x14ac:dyDescent="0.45">
      <c r="B61" s="51" t="s">
        <v>11</v>
      </c>
      <c r="C61" s="52">
        <f t="shared" ref="C61:H61" si="17">C56+C58+C60-C57-C59</f>
        <v>0</v>
      </c>
      <c r="D61" s="52">
        <f t="shared" si="17"/>
        <v>0</v>
      </c>
      <c r="E61" s="52">
        <f t="shared" si="17"/>
        <v>0</v>
      </c>
      <c r="F61" s="52">
        <f t="shared" si="17"/>
        <v>0</v>
      </c>
      <c r="G61" s="52">
        <f t="shared" si="17"/>
        <v>0</v>
      </c>
      <c r="H61" s="52">
        <f t="shared" si="17"/>
        <v>0</v>
      </c>
      <c r="I61" s="3"/>
    </row>
    <row r="62" spans="2:9" x14ac:dyDescent="0.45">
      <c r="B62" s="29" t="s">
        <v>12</v>
      </c>
      <c r="C62" s="34"/>
      <c r="D62" s="34"/>
      <c r="E62" s="34"/>
      <c r="F62" s="34"/>
      <c r="G62" s="34"/>
      <c r="H62" s="34"/>
      <c r="I62" s="3"/>
    </row>
    <row r="63" spans="2:9" ht="31.5" customHeight="1" x14ac:dyDescent="0.45">
      <c r="B63" s="30" t="s">
        <v>28</v>
      </c>
      <c r="C63" s="34"/>
      <c r="D63" s="34"/>
      <c r="E63" s="34"/>
      <c r="F63" s="34"/>
      <c r="G63" s="34"/>
      <c r="H63" s="34"/>
      <c r="I63" s="3"/>
    </row>
    <row r="64" spans="2:9" ht="22.5" customHeight="1" x14ac:dyDescent="0.45">
      <c r="B64" s="30" t="s">
        <v>26</v>
      </c>
      <c r="C64" s="34"/>
      <c r="D64" s="34"/>
      <c r="E64" s="34"/>
      <c r="F64" s="34"/>
      <c r="G64" s="34"/>
      <c r="H64" s="34"/>
      <c r="I64" s="3"/>
    </row>
    <row r="65" spans="2:9" ht="30.75" customHeight="1" x14ac:dyDescent="0.45">
      <c r="B65" s="30" t="s">
        <v>27</v>
      </c>
      <c r="C65" s="34">
        <v>0</v>
      </c>
      <c r="D65" s="34">
        <v>0</v>
      </c>
      <c r="E65" s="34"/>
      <c r="F65" s="34"/>
      <c r="G65" s="34"/>
      <c r="H65" s="34"/>
      <c r="I65" s="3"/>
    </row>
    <row r="66" spans="2:9" ht="27" customHeight="1" x14ac:dyDescent="0.45">
      <c r="B66" s="30" t="s">
        <v>70</v>
      </c>
      <c r="C66" s="34"/>
      <c r="D66" s="34"/>
      <c r="E66" s="34"/>
      <c r="F66" s="34"/>
      <c r="G66" s="34"/>
      <c r="H66" s="34"/>
      <c r="I66" s="3"/>
    </row>
    <row r="67" spans="2:9" ht="17.25" customHeight="1" x14ac:dyDescent="0.45">
      <c r="B67" s="30" t="s">
        <v>29</v>
      </c>
      <c r="C67" s="34"/>
      <c r="D67" s="34"/>
      <c r="E67" s="34"/>
      <c r="F67" s="34"/>
      <c r="G67" s="34"/>
      <c r="H67" s="34"/>
      <c r="I67" s="3"/>
    </row>
    <row r="68" spans="2:9" ht="29.25" customHeight="1" x14ac:dyDescent="0.45">
      <c r="B68" s="30" t="s">
        <v>13</v>
      </c>
      <c r="C68" s="34"/>
      <c r="D68" s="34"/>
      <c r="E68" s="34"/>
      <c r="F68" s="34"/>
      <c r="G68" s="34"/>
      <c r="H68" s="34"/>
      <c r="I68" s="3"/>
    </row>
    <row r="69" spans="2:9" ht="19.5" customHeight="1" x14ac:dyDescent="0.45">
      <c r="B69" s="30" t="s">
        <v>14</v>
      </c>
      <c r="C69" s="34"/>
      <c r="D69" s="34"/>
      <c r="E69" s="34"/>
      <c r="F69" s="34"/>
      <c r="G69" s="34"/>
      <c r="H69" s="34"/>
      <c r="I69" s="3"/>
    </row>
    <row r="70" spans="2:9" ht="18.75" customHeight="1" x14ac:dyDescent="0.45">
      <c r="B70" s="30" t="s">
        <v>15</v>
      </c>
      <c r="C70" s="34"/>
      <c r="D70" s="34"/>
      <c r="E70" s="34"/>
      <c r="F70" s="34"/>
      <c r="G70" s="34"/>
      <c r="H70" s="34"/>
      <c r="I70" s="3"/>
    </row>
    <row r="71" spans="2:9" ht="21" customHeight="1" x14ac:dyDescent="0.45">
      <c r="B71" s="30" t="s">
        <v>16</v>
      </c>
      <c r="C71" s="34"/>
      <c r="D71" s="34"/>
      <c r="E71" s="34"/>
      <c r="F71" s="34"/>
      <c r="G71" s="34"/>
      <c r="H71" s="34"/>
      <c r="I71" s="3"/>
    </row>
    <row r="72" spans="2:9" ht="43.5" customHeight="1" x14ac:dyDescent="0.45">
      <c r="B72" s="51" t="s">
        <v>17</v>
      </c>
      <c r="C72" s="52">
        <f t="shared" ref="C72:H72" si="18">C63+C64+C65+C66+C67+C70+C71-C68-C69</f>
        <v>0</v>
      </c>
      <c r="D72" s="52">
        <f t="shared" si="18"/>
        <v>0</v>
      </c>
      <c r="E72" s="52">
        <f t="shared" si="18"/>
        <v>0</v>
      </c>
      <c r="F72" s="52">
        <f t="shared" si="18"/>
        <v>0</v>
      </c>
      <c r="G72" s="52">
        <f t="shared" si="18"/>
        <v>0</v>
      </c>
      <c r="H72" s="52">
        <f t="shared" si="18"/>
        <v>0</v>
      </c>
      <c r="I72" s="3"/>
    </row>
    <row r="73" spans="2:9" ht="42" customHeight="1" x14ac:dyDescent="0.45">
      <c r="B73" s="51" t="s">
        <v>18</v>
      </c>
      <c r="C73" s="52">
        <f t="shared" ref="C73:H73" si="19">C54+C61+C72</f>
        <v>0</v>
      </c>
      <c r="D73" s="52">
        <f t="shared" si="19"/>
        <v>0</v>
      </c>
      <c r="E73" s="52">
        <f t="shared" si="19"/>
        <v>0</v>
      </c>
      <c r="F73" s="52">
        <f t="shared" si="19"/>
        <v>0</v>
      </c>
      <c r="G73" s="52">
        <f t="shared" si="19"/>
        <v>0</v>
      </c>
      <c r="H73" s="52">
        <f t="shared" si="19"/>
        <v>0</v>
      </c>
      <c r="I73" s="3"/>
    </row>
    <row r="74" spans="2:9" ht="33" customHeight="1" x14ac:dyDescent="0.45">
      <c r="B74" s="30" t="s">
        <v>19</v>
      </c>
      <c r="C74" s="34"/>
      <c r="D74" s="34"/>
      <c r="E74" s="34"/>
      <c r="F74" s="34"/>
      <c r="G74" s="34"/>
      <c r="H74" s="34"/>
      <c r="I74" s="3"/>
    </row>
    <row r="75" spans="2:9" ht="34.5" customHeight="1" x14ac:dyDescent="0.45">
      <c r="B75" s="30" t="s">
        <v>30</v>
      </c>
      <c r="C75" s="34"/>
      <c r="D75" s="34">
        <f>C76</f>
        <v>0</v>
      </c>
      <c r="E75" s="34">
        <f>D76</f>
        <v>0</v>
      </c>
      <c r="F75" s="34">
        <f>E76</f>
        <v>0</v>
      </c>
      <c r="G75" s="34">
        <f>F76</f>
        <v>0</v>
      </c>
      <c r="H75" s="34">
        <f>G76</f>
        <v>0</v>
      </c>
      <c r="I75" s="3"/>
    </row>
    <row r="76" spans="2:9" ht="40.5" customHeight="1" x14ac:dyDescent="0.45">
      <c r="B76" s="51" t="s">
        <v>68</v>
      </c>
      <c r="C76" s="52">
        <f t="shared" ref="C76:H76" si="20">C73+C74+C75</f>
        <v>0</v>
      </c>
      <c r="D76" s="52">
        <f>D73+D74+D75</f>
        <v>0</v>
      </c>
      <c r="E76" s="52">
        <f t="shared" si="20"/>
        <v>0</v>
      </c>
      <c r="F76" s="52">
        <f t="shared" si="20"/>
        <v>0</v>
      </c>
      <c r="G76" s="52">
        <f t="shared" si="20"/>
        <v>0</v>
      </c>
      <c r="H76" s="52">
        <f t="shared" si="20"/>
        <v>0</v>
      </c>
      <c r="I76" s="3"/>
    </row>
    <row r="77" spans="2:9" s="1" customFormat="1" ht="13.9" x14ac:dyDescent="0.4"/>
    <row r="78" spans="2:9" s="1" customFormat="1" ht="13.9" x14ac:dyDescent="0.4"/>
    <row r="79" spans="2:9" s="1" customFormat="1" ht="21.75" hidden="1" customHeight="1" outlineLevel="1" thickBot="1" x14ac:dyDescent="0.45">
      <c r="B79" s="101" t="s">
        <v>95</v>
      </c>
      <c r="C79" s="102"/>
      <c r="D79" s="102"/>
      <c r="E79" s="102"/>
      <c r="F79" s="102"/>
      <c r="G79" s="102"/>
      <c r="H79" s="102"/>
      <c r="I79" s="103"/>
    </row>
    <row r="80" spans="2:9" s="1" customFormat="1" ht="13.9" hidden="1" outlineLevel="1" x14ac:dyDescent="0.4"/>
    <row r="81" spans="2:10" s="108" customFormat="1" ht="30.75" hidden="1" customHeight="1" outlineLevel="1" x14ac:dyDescent="0.45">
      <c r="B81" s="109" t="s">
        <v>20</v>
      </c>
      <c r="C81" s="109"/>
      <c r="D81" s="110" t="s">
        <v>96</v>
      </c>
      <c r="E81" s="110" t="str">
        <f>E3</f>
        <v>Prognoza 2026</v>
      </c>
      <c r="F81" s="110" t="str">
        <f t="shared" ref="F81:H81" si="21">F3</f>
        <v>Prognoza 2027</v>
      </c>
      <c r="G81" s="110" t="str">
        <f t="shared" si="21"/>
        <v>Prognoza 2028</v>
      </c>
      <c r="H81" s="110" t="str">
        <f t="shared" si="21"/>
        <v>Prognoza 2029</v>
      </c>
      <c r="I81" s="109" t="s">
        <v>97</v>
      </c>
    </row>
    <row r="82" spans="2:10" s="3" customFormat="1" ht="25.5" hidden="1" customHeight="1" outlineLevel="1" x14ac:dyDescent="0.45">
      <c r="B82" s="111" t="s">
        <v>98</v>
      </c>
      <c r="C82" s="111"/>
      <c r="D82" s="112">
        <f>'Articole de investiții'!I50</f>
        <v>0</v>
      </c>
      <c r="E82" s="112"/>
      <c r="F82" s="112"/>
      <c r="G82" s="112"/>
      <c r="H82" s="112"/>
      <c r="I82" s="112">
        <f>SUM(D82:H82)</f>
        <v>0</v>
      </c>
    </row>
    <row r="83" spans="2:10" s="3" customFormat="1" ht="48.75" hidden="1" outlineLevel="1" x14ac:dyDescent="0.45">
      <c r="B83" s="30" t="s">
        <v>99</v>
      </c>
      <c r="C83" s="111"/>
      <c r="D83" s="112">
        <f>-D82</f>
        <v>0</v>
      </c>
      <c r="E83" s="112">
        <f>E73+E68+E50</f>
        <v>0</v>
      </c>
      <c r="F83" s="112">
        <f>F73+F68+F50</f>
        <v>0</v>
      </c>
      <c r="G83" s="112">
        <f t="shared" ref="G83" si="22">G73+G68+G50</f>
        <v>0</v>
      </c>
      <c r="H83" s="112">
        <f>H73+H68+H50</f>
        <v>0</v>
      </c>
      <c r="I83" s="112">
        <f>SUM(D83:H83)</f>
        <v>0</v>
      </c>
    </row>
    <row r="84" spans="2:10" s="3" customFormat="1" ht="28.5" hidden="1" customHeight="1" outlineLevel="1" x14ac:dyDescent="0.45">
      <c r="B84" s="111" t="s">
        <v>100</v>
      </c>
      <c r="C84" s="111"/>
      <c r="D84" s="112">
        <f>D83</f>
        <v>0</v>
      </c>
      <c r="E84" s="112">
        <f>D84+E83</f>
        <v>0</v>
      </c>
      <c r="F84" s="112">
        <f>E84+F83</f>
        <v>0</v>
      </c>
      <c r="G84" s="112">
        <f>F84+G83</f>
        <v>0</v>
      </c>
      <c r="H84" s="112">
        <f>G84+H83</f>
        <v>0</v>
      </c>
      <c r="I84" s="112">
        <f>H84</f>
        <v>0</v>
      </c>
    </row>
    <row r="85" spans="2:10" s="3" customFormat="1" ht="15" hidden="1" customHeight="1" outlineLevel="1" x14ac:dyDescent="0.45">
      <c r="D85" s="113"/>
      <c r="E85" s="113"/>
      <c r="F85" s="113"/>
      <c r="G85" s="113"/>
      <c r="H85" s="113"/>
      <c r="I85" s="113"/>
    </row>
    <row r="86" spans="2:10" s="114" customFormat="1" ht="24" hidden="1" customHeight="1" outlineLevel="1" thickBot="1" x14ac:dyDescent="0.5">
      <c r="B86" s="115" t="s">
        <v>101</v>
      </c>
      <c r="C86" s="115"/>
      <c r="D86" s="115"/>
      <c r="E86" s="116"/>
      <c r="F86" s="117"/>
      <c r="G86" s="117"/>
      <c r="H86" s="117"/>
      <c r="I86" s="118" t="e">
        <f>(F16+G16+H16+F21+G21+H21+F22+G22+H22)/$D$82</f>
        <v>#DIV/0!</v>
      </c>
    </row>
    <row r="87" spans="2:10" s="3" customFormat="1" ht="13.9" hidden="1" outlineLevel="1" x14ac:dyDescent="0.45">
      <c r="C87" s="119"/>
    </row>
    <row r="88" spans="2:10" s="3" customFormat="1" ht="27.75" hidden="1" customHeight="1" outlineLevel="1" thickBot="1" x14ac:dyDescent="0.5">
      <c r="B88" s="120" t="s">
        <v>102</v>
      </c>
      <c r="C88" s="121">
        <f>NPV(C89,E83:H83)+D83</f>
        <v>0</v>
      </c>
      <c r="D88" s="122" t="s">
        <v>103</v>
      </c>
      <c r="E88" s="123"/>
      <c r="F88" s="123"/>
      <c r="G88" s="123"/>
      <c r="H88" s="123"/>
      <c r="I88" s="123"/>
    </row>
    <row r="89" spans="2:10" s="3" customFormat="1" ht="19.5" hidden="1" customHeight="1" outlineLevel="1" x14ac:dyDescent="0.45">
      <c r="B89" s="124" t="s">
        <v>104</v>
      </c>
      <c r="C89" s="125">
        <v>0.12</v>
      </c>
      <c r="D89" s="126"/>
      <c r="J89" s="526" t="s">
        <v>1781</v>
      </c>
    </row>
    <row r="90" spans="2:10" s="3" customFormat="1" ht="24.75" hidden="1" customHeight="1" outlineLevel="1" thickBot="1" x14ac:dyDescent="0.5">
      <c r="B90" s="120" t="s">
        <v>105</v>
      </c>
      <c r="C90" s="127" t="e">
        <f>IRR(D83:H83)</f>
        <v>#NUM!</v>
      </c>
      <c r="D90" s="122" t="s">
        <v>106</v>
      </c>
      <c r="E90" s="123"/>
      <c r="F90" s="123"/>
      <c r="G90" s="123"/>
      <c r="H90" s="123"/>
      <c r="I90" s="123"/>
    </row>
    <row r="91" spans="2:10" s="3" customFormat="1" ht="13.9" hidden="1" outlineLevel="1" x14ac:dyDescent="0.45">
      <c r="D91" s="126"/>
    </row>
    <row r="92" spans="2:10" s="3" customFormat="1" hidden="1" outlineLevel="1" thickBot="1" x14ac:dyDescent="0.5">
      <c r="B92" s="128" t="s">
        <v>107</v>
      </c>
      <c r="C92" s="129"/>
      <c r="D92" s="122"/>
      <c r="E92" s="123"/>
      <c r="F92" s="123"/>
      <c r="G92" s="123"/>
      <c r="H92" s="123"/>
      <c r="I92" s="123"/>
    </row>
    <row r="93" spans="2:10" s="1" customFormat="1" ht="13.9" hidden="1" outlineLevel="1" x14ac:dyDescent="0.4"/>
    <row r="94" spans="2:10" s="1" customFormat="1" ht="13.9" hidden="1" outlineLevel="1" x14ac:dyDescent="0.4">
      <c r="B94" s="130" t="s">
        <v>108</v>
      </c>
    </row>
    <row r="95" spans="2:10" s="1" customFormat="1" ht="13.9" hidden="1" outlineLevel="1" x14ac:dyDescent="0.4"/>
    <row r="96" spans="2:10" collapsed="1" x14ac:dyDescent="0.45"/>
    <row r="98" spans="2:14" ht="42.75" hidden="1" outlineLevel="1" x14ac:dyDescent="0.45">
      <c r="B98" s="136"/>
      <c r="C98" s="135">
        <v>2025</v>
      </c>
      <c r="D98" s="135">
        <v>2026</v>
      </c>
      <c r="E98" s="135">
        <v>2027</v>
      </c>
      <c r="F98" s="135">
        <v>2028</v>
      </c>
      <c r="G98" s="135">
        <v>2029</v>
      </c>
      <c r="H98" s="135" t="s">
        <v>121</v>
      </c>
      <c r="I98" s="135" t="s">
        <v>1769</v>
      </c>
    </row>
    <row r="99" spans="2:14" hidden="1" outlineLevel="1" x14ac:dyDescent="0.45">
      <c r="B99" s="111" t="s">
        <v>115</v>
      </c>
      <c r="C99" s="139">
        <f>D4</f>
        <v>0</v>
      </c>
      <c r="D99" s="139">
        <f>E4</f>
        <v>0</v>
      </c>
      <c r="E99" s="139">
        <f>F4</f>
        <v>0</v>
      </c>
      <c r="F99" s="139">
        <f>G4</f>
        <v>0</v>
      </c>
      <c r="G99" s="139">
        <f>H4</f>
        <v>0</v>
      </c>
      <c r="H99" s="137" t="e">
        <f>AVERAGE(K99:N99)*100</f>
        <v>#DIV/0!</v>
      </c>
      <c r="I99" s="137" t="e">
        <f>G99/C99*100</f>
        <v>#DIV/0!</v>
      </c>
      <c r="K99" s="138" t="e">
        <f>(D99-C99)/C99</f>
        <v>#DIV/0!</v>
      </c>
      <c r="L99" s="138" t="e">
        <f>(E99-D99)/D99</f>
        <v>#DIV/0!</v>
      </c>
      <c r="M99" s="138" t="e">
        <f>(F99-E99)/E99</f>
        <v>#DIV/0!</v>
      </c>
      <c r="N99" s="138" t="e">
        <f>(G99-F99)/F99</f>
        <v>#DIV/0!</v>
      </c>
    </row>
    <row r="100" spans="2:14" hidden="1" outlineLevel="1" x14ac:dyDescent="0.45">
      <c r="B100" s="111" t="s">
        <v>122</v>
      </c>
      <c r="C100" s="140">
        <f>D12</f>
        <v>0</v>
      </c>
      <c r="D100" s="140">
        <f>E12</f>
        <v>0</v>
      </c>
      <c r="E100" s="140">
        <f>F12</f>
        <v>0</v>
      </c>
      <c r="F100" s="140">
        <f>G12</f>
        <v>0</v>
      </c>
      <c r="G100" s="140">
        <f>H12</f>
        <v>0</v>
      </c>
      <c r="H100" s="137" t="e">
        <f t="shared" ref="H100:H106" si="23">AVERAGE(K100:N100)*100</f>
        <v>#DIV/0!</v>
      </c>
      <c r="I100" s="137" t="e">
        <f t="shared" ref="I100:I106" si="24">G100/C100*100</f>
        <v>#DIV/0!</v>
      </c>
      <c r="K100" s="138" t="e">
        <f t="shared" ref="K100:N106" si="25">(D100-C100)/C100</f>
        <v>#DIV/0!</v>
      </c>
      <c r="L100" s="138" t="e">
        <f t="shared" si="25"/>
        <v>#DIV/0!</v>
      </c>
      <c r="M100" s="138" t="e">
        <f t="shared" si="25"/>
        <v>#DIV/0!</v>
      </c>
      <c r="N100" s="138" t="e">
        <f t="shared" si="25"/>
        <v>#DIV/0!</v>
      </c>
    </row>
    <row r="101" spans="2:14" hidden="1" outlineLevel="1" x14ac:dyDescent="0.45">
      <c r="B101" s="111" t="s">
        <v>123</v>
      </c>
      <c r="C101" s="141">
        <f t="shared" ref="C101:G102" si="26">D15</f>
        <v>0</v>
      </c>
      <c r="D101" s="141">
        <f t="shared" si="26"/>
        <v>0</v>
      </c>
      <c r="E101" s="141">
        <f t="shared" si="26"/>
        <v>0</v>
      </c>
      <c r="F101" s="141">
        <f t="shared" si="26"/>
        <v>0</v>
      </c>
      <c r="G101" s="141">
        <f t="shared" si="26"/>
        <v>0</v>
      </c>
      <c r="H101" s="137" t="e">
        <f t="shared" si="23"/>
        <v>#DIV/0!</v>
      </c>
      <c r="I101" s="137" t="e">
        <f t="shared" si="24"/>
        <v>#DIV/0!</v>
      </c>
      <c r="K101" s="138" t="e">
        <f t="shared" si="25"/>
        <v>#DIV/0!</v>
      </c>
      <c r="L101" s="138" t="e">
        <f t="shared" si="25"/>
        <v>#DIV/0!</v>
      </c>
      <c r="M101" s="138" t="e">
        <f t="shared" si="25"/>
        <v>#DIV/0!</v>
      </c>
      <c r="N101" s="138" t="e">
        <f t="shared" si="25"/>
        <v>#DIV/0!</v>
      </c>
    </row>
    <row r="102" spans="2:14" hidden="1" outlineLevel="1" x14ac:dyDescent="0.45">
      <c r="B102" s="111" t="s">
        <v>116</v>
      </c>
      <c r="C102" s="140">
        <f t="shared" si="26"/>
        <v>0</v>
      </c>
      <c r="D102" s="140">
        <f t="shared" si="26"/>
        <v>0</v>
      </c>
      <c r="E102" s="140">
        <f t="shared" si="26"/>
        <v>0</v>
      </c>
      <c r="F102" s="140">
        <f t="shared" si="26"/>
        <v>0</v>
      </c>
      <c r="G102" s="140">
        <f t="shared" si="26"/>
        <v>0</v>
      </c>
      <c r="H102" s="137" t="e">
        <f t="shared" si="23"/>
        <v>#DIV/0!</v>
      </c>
      <c r="I102" s="137" t="e">
        <f t="shared" si="24"/>
        <v>#DIV/0!</v>
      </c>
      <c r="K102" s="138" t="e">
        <f t="shared" si="25"/>
        <v>#DIV/0!</v>
      </c>
      <c r="L102" s="138" t="e">
        <f t="shared" si="25"/>
        <v>#DIV/0!</v>
      </c>
      <c r="M102" s="138" t="e">
        <f t="shared" si="25"/>
        <v>#DIV/0!</v>
      </c>
      <c r="N102" s="138" t="e">
        <f t="shared" si="25"/>
        <v>#DIV/0!</v>
      </c>
    </row>
    <row r="103" spans="2:14" hidden="1" outlineLevel="1" x14ac:dyDescent="0.45">
      <c r="B103" s="111" t="s">
        <v>117</v>
      </c>
      <c r="C103" s="140">
        <f>D20</f>
        <v>0</v>
      </c>
      <c r="D103" s="140">
        <f>E20</f>
        <v>0</v>
      </c>
      <c r="E103" s="140">
        <f>F20</f>
        <v>0</v>
      </c>
      <c r="F103" s="140">
        <f>G20</f>
        <v>0</v>
      </c>
      <c r="G103" s="140">
        <f>H20</f>
        <v>0</v>
      </c>
      <c r="H103" s="137" t="e">
        <f t="shared" si="23"/>
        <v>#DIV/0!</v>
      </c>
      <c r="I103" s="137" t="e">
        <f t="shared" si="24"/>
        <v>#DIV/0!</v>
      </c>
      <c r="K103" s="138" t="e">
        <f t="shared" si="25"/>
        <v>#DIV/0!</v>
      </c>
      <c r="L103" s="138" t="e">
        <f t="shared" si="25"/>
        <v>#DIV/0!</v>
      </c>
      <c r="M103" s="138" t="e">
        <f t="shared" si="25"/>
        <v>#DIV/0!</v>
      </c>
      <c r="N103" s="138" t="e">
        <f t="shared" si="25"/>
        <v>#DIV/0!</v>
      </c>
    </row>
    <row r="104" spans="2:14" hidden="1" outlineLevel="1" x14ac:dyDescent="0.45">
      <c r="B104" s="111" t="s">
        <v>118</v>
      </c>
      <c r="C104" s="141">
        <f>D25</f>
        <v>0</v>
      </c>
      <c r="D104" s="141">
        <f>E25</f>
        <v>0</v>
      </c>
      <c r="E104" s="141">
        <f>F25</f>
        <v>0</v>
      </c>
      <c r="F104" s="141">
        <f>G25</f>
        <v>0</v>
      </c>
      <c r="G104" s="141">
        <f>H25</f>
        <v>0</v>
      </c>
      <c r="H104" s="137" t="e">
        <f t="shared" si="23"/>
        <v>#DIV/0!</v>
      </c>
      <c r="I104" s="137" t="e">
        <f t="shared" si="24"/>
        <v>#DIV/0!</v>
      </c>
      <c r="K104" s="138" t="e">
        <f t="shared" si="25"/>
        <v>#DIV/0!</v>
      </c>
      <c r="L104" s="138" t="e">
        <f t="shared" si="25"/>
        <v>#DIV/0!</v>
      </c>
      <c r="M104" s="138" t="e">
        <f t="shared" si="25"/>
        <v>#DIV/0!</v>
      </c>
      <c r="N104" s="138" t="e">
        <f t="shared" si="25"/>
        <v>#DIV/0!</v>
      </c>
    </row>
    <row r="105" spans="2:14" hidden="1" outlineLevel="1" x14ac:dyDescent="0.45">
      <c r="B105" s="111" t="s">
        <v>119</v>
      </c>
      <c r="C105" s="141">
        <f>D33</f>
        <v>0</v>
      </c>
      <c r="D105" s="141">
        <f>E33</f>
        <v>0</v>
      </c>
      <c r="E105" s="141">
        <f>F33</f>
        <v>0</v>
      </c>
      <c r="F105" s="141">
        <f>G33</f>
        <v>0</v>
      </c>
      <c r="G105" s="141">
        <f>H33</f>
        <v>0</v>
      </c>
      <c r="H105" s="137" t="e">
        <f t="shared" si="23"/>
        <v>#DIV/0!</v>
      </c>
      <c r="I105" s="137" t="e">
        <f t="shared" si="24"/>
        <v>#DIV/0!</v>
      </c>
      <c r="K105" s="138" t="e">
        <f t="shared" si="25"/>
        <v>#DIV/0!</v>
      </c>
      <c r="L105" s="138" t="e">
        <f t="shared" si="25"/>
        <v>#DIV/0!</v>
      </c>
      <c r="M105" s="138" t="e">
        <f t="shared" si="25"/>
        <v>#DIV/0!</v>
      </c>
      <c r="N105" s="138" t="e">
        <f t="shared" si="25"/>
        <v>#DIV/0!</v>
      </c>
    </row>
    <row r="106" spans="2:14" hidden="1" outlineLevel="1" x14ac:dyDescent="0.45">
      <c r="B106" s="111" t="s">
        <v>120</v>
      </c>
      <c r="C106" s="141">
        <f>D31</f>
        <v>0</v>
      </c>
      <c r="D106" s="141">
        <f>E31</f>
        <v>0</v>
      </c>
      <c r="E106" s="141">
        <f>F31</f>
        <v>0</v>
      </c>
      <c r="F106" s="141">
        <f>G31</f>
        <v>0</v>
      </c>
      <c r="G106" s="141">
        <f>H31</f>
        <v>0</v>
      </c>
      <c r="H106" s="137" t="e">
        <f t="shared" si="23"/>
        <v>#DIV/0!</v>
      </c>
      <c r="I106" s="137" t="e">
        <f t="shared" si="24"/>
        <v>#DIV/0!</v>
      </c>
      <c r="K106" s="138" t="e">
        <f t="shared" si="25"/>
        <v>#DIV/0!</v>
      </c>
      <c r="L106" s="138" t="e">
        <f t="shared" si="25"/>
        <v>#DIV/0!</v>
      </c>
      <c r="M106" s="138" t="e">
        <f t="shared" si="25"/>
        <v>#DIV/0!</v>
      </c>
      <c r="N106" s="138" t="e">
        <f t="shared" si="25"/>
        <v>#DIV/0!</v>
      </c>
    </row>
    <row r="107" spans="2:14" collapsed="1" x14ac:dyDescent="0.45"/>
  </sheetData>
  <sheetProtection algorithmName="SHA-512" hashValue="0tOcxZGFYG+s0787jN0CwczOiS63xmzOXuVC8jOWnzNwpZ+cV/PMo7FjvRCg4wLufu9LkHtaa4HtJilVqr5ZKA==" saltValue="mmBEBmPr07qe7VhBPa1uHQ==" spinCount="100000" sheet="1" formatCells="0" formatColumns="0" formatRows="0" autoFilter="0"/>
  <mergeCells count="2">
    <mergeCell ref="B1:I1"/>
    <mergeCell ref="C2:I2"/>
  </mergeCells>
  <conditionalFormatting sqref="A17:XFD18">
    <cfRule type="cellIs" dxfId="6" priority="7" operator="equal">
      <formula>0</formula>
    </cfRule>
  </conditionalFormatting>
  <conditionalFormatting sqref="A77:XFD78 B79:XFD79 D81:H81 I81:XFD82 A81:B86 D82:G82 D83:XFD86 A87:XFD95">
    <cfRule type="cellIs" dxfId="5" priority="6" operator="equal">
      <formula>0</formula>
    </cfRule>
  </conditionalFormatting>
  <conditionalFormatting sqref="B99:B106">
    <cfRule type="cellIs" dxfId="4" priority="1" operator="equal">
      <formula>0</formula>
    </cfRule>
  </conditionalFormatting>
  <conditionalFormatting sqref="B2:C2 B3:I16 B43:I76">
    <cfRule type="cellIs" dxfId="3" priority="10" operator="equal">
      <formula>0</formula>
    </cfRule>
  </conditionalFormatting>
  <conditionalFormatting sqref="B19:I38">
    <cfRule type="cellIs" dxfId="2" priority="5" operator="equal">
      <formula>0</formula>
    </cfRule>
  </conditionalFormatting>
  <conditionalFormatting sqref="B39:XFD39 A40:XFD41">
    <cfRule type="cellIs" dxfId="1" priority="8" operator="equal">
      <formula>0</formula>
    </cfRule>
  </conditionalFormatting>
  <conditionalFormatting sqref="C36:I36">
    <cfRule type="cellIs" dxfId="0" priority="4" operator="lessThan">
      <formula>0</formula>
    </cfRule>
  </conditionalFormatting>
  <pageMargins left="0.7" right="0.7" top="0.75" bottom="0.75" header="0.3" footer="0.3"/>
  <pageSetup paperSize="9"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9FC8-36AA-48B9-8A95-1227EC665574}">
  <sheetPr>
    <tabColor theme="7" tint="0.79998168889431442"/>
    <pageSetUpPr autoPageBreaks="0" fitToPage="1"/>
  </sheetPr>
  <dimension ref="A1:J29"/>
  <sheetViews>
    <sheetView workbookViewId="0">
      <selection activeCell="A16" sqref="A16:J16"/>
    </sheetView>
  </sheetViews>
  <sheetFormatPr defaultRowHeight="14.25" x14ac:dyDescent="0.45"/>
  <cols>
    <col min="2" max="2" width="74.46484375" customWidth="1"/>
    <col min="3" max="3" width="18.46484375" customWidth="1"/>
    <col min="4" max="4" width="23.53125" customWidth="1"/>
    <col min="5" max="5" width="20.73046875" customWidth="1"/>
    <col min="6" max="6" width="22.796875" customWidth="1"/>
    <col min="7" max="7" width="18" customWidth="1"/>
    <col min="8" max="8" width="2.46484375" customWidth="1"/>
    <col min="9" max="9" width="21.265625" customWidth="1"/>
    <col min="10" max="10" width="3.265625" customWidth="1"/>
  </cols>
  <sheetData>
    <row r="1" spans="1:10" ht="17.25" x14ac:dyDescent="0.45">
      <c r="A1" s="591" t="s">
        <v>656</v>
      </c>
      <c r="B1" s="592"/>
      <c r="C1" s="592"/>
      <c r="D1" s="592"/>
      <c r="E1" s="592"/>
      <c r="F1" s="592"/>
      <c r="G1" s="592"/>
      <c r="H1" s="592"/>
      <c r="I1" s="592"/>
      <c r="J1" s="593"/>
    </row>
    <row r="2" spans="1:10" ht="17.649999999999999" thickBot="1" x14ac:dyDescent="0.5">
      <c r="A2" s="611" t="s">
        <v>1749</v>
      </c>
      <c r="B2" s="612"/>
      <c r="C2" s="612"/>
      <c r="D2" s="612"/>
      <c r="E2" s="612"/>
      <c r="F2" s="612"/>
      <c r="G2" s="612"/>
      <c r="H2" s="612"/>
      <c r="I2" s="612"/>
      <c r="J2" s="613"/>
    </row>
    <row r="3" spans="1:10" ht="33" customHeight="1" x14ac:dyDescent="0.45">
      <c r="A3" s="594" t="s">
        <v>124</v>
      </c>
      <c r="B3" s="597" t="s">
        <v>125</v>
      </c>
      <c r="C3" s="600" t="s">
        <v>126</v>
      </c>
      <c r="D3" s="600"/>
      <c r="E3" s="600" t="s">
        <v>126</v>
      </c>
      <c r="F3" s="600"/>
      <c r="G3" s="601" t="s">
        <v>126</v>
      </c>
      <c r="H3" s="602"/>
      <c r="I3" s="602"/>
      <c r="J3" s="603"/>
    </row>
    <row r="4" spans="1:10" x14ac:dyDescent="0.45">
      <c r="A4" s="595"/>
      <c r="B4" s="598"/>
      <c r="C4" s="142" t="s">
        <v>127</v>
      </c>
      <c r="D4" s="143" t="s">
        <v>128</v>
      </c>
      <c r="E4" s="142" t="s">
        <v>127</v>
      </c>
      <c r="F4" s="143" t="s">
        <v>128</v>
      </c>
      <c r="G4" s="604" t="s">
        <v>127</v>
      </c>
      <c r="H4" s="605"/>
      <c r="I4" s="606" t="s">
        <v>128</v>
      </c>
      <c r="J4" s="607"/>
    </row>
    <row r="5" spans="1:10" ht="39.75" thickBot="1" x14ac:dyDescent="0.5">
      <c r="A5" s="596"/>
      <c r="B5" s="599"/>
      <c r="C5" s="144" t="s">
        <v>129</v>
      </c>
      <c r="D5" s="145" t="s">
        <v>130</v>
      </c>
      <c r="E5" s="146"/>
      <c r="F5" s="146"/>
      <c r="G5" s="608"/>
      <c r="H5" s="609"/>
      <c r="I5" s="608"/>
      <c r="J5" s="610"/>
    </row>
    <row r="6" spans="1:10" x14ac:dyDescent="0.45">
      <c r="A6" s="147">
        <v>1</v>
      </c>
      <c r="B6" s="614" t="s">
        <v>131</v>
      </c>
      <c r="C6" s="615"/>
      <c r="D6" s="615"/>
      <c r="E6" s="615"/>
      <c r="F6" s="615"/>
      <c r="G6" s="615"/>
      <c r="H6" s="615"/>
      <c r="I6" s="615"/>
      <c r="J6" s="616"/>
    </row>
    <row r="7" spans="1:10" ht="27.75" x14ac:dyDescent="0.45">
      <c r="A7" s="148" t="s">
        <v>132</v>
      </c>
      <c r="B7" s="149" t="s">
        <v>133</v>
      </c>
      <c r="C7" s="617" t="s">
        <v>134</v>
      </c>
      <c r="D7" s="617"/>
      <c r="E7" s="617" t="s">
        <v>134</v>
      </c>
      <c r="F7" s="617"/>
      <c r="G7" s="618" t="s">
        <v>134</v>
      </c>
      <c r="H7" s="619"/>
      <c r="I7" s="619"/>
      <c r="J7" s="620"/>
    </row>
    <row r="8" spans="1:10" x14ac:dyDescent="0.45">
      <c r="A8" s="150" t="s">
        <v>135</v>
      </c>
      <c r="B8" s="149" t="s">
        <v>136</v>
      </c>
      <c r="C8" s="617" t="s">
        <v>134</v>
      </c>
      <c r="D8" s="617"/>
      <c r="E8" s="617" t="s">
        <v>134</v>
      </c>
      <c r="F8" s="617"/>
      <c r="G8" s="618" t="s">
        <v>134</v>
      </c>
      <c r="H8" s="619"/>
      <c r="I8" s="619"/>
      <c r="J8" s="620"/>
    </row>
    <row r="9" spans="1:10" x14ac:dyDescent="0.45">
      <c r="A9" s="151">
        <v>2</v>
      </c>
      <c r="B9" s="621" t="s">
        <v>137</v>
      </c>
      <c r="C9" s="622"/>
      <c r="D9" s="622"/>
      <c r="E9" s="622"/>
      <c r="F9" s="622"/>
      <c r="G9" s="622"/>
      <c r="H9" s="622"/>
      <c r="I9" s="622"/>
      <c r="J9" s="623"/>
    </row>
    <row r="10" spans="1:10" ht="27.75" x14ac:dyDescent="0.45">
      <c r="A10" s="150" t="s">
        <v>138</v>
      </c>
      <c r="B10" s="149" t="s">
        <v>139</v>
      </c>
      <c r="C10" s="617" t="s">
        <v>134</v>
      </c>
      <c r="D10" s="617"/>
      <c r="E10" s="617" t="s">
        <v>134</v>
      </c>
      <c r="F10" s="617"/>
      <c r="G10" s="618" t="s">
        <v>134</v>
      </c>
      <c r="H10" s="619"/>
      <c r="I10" s="619"/>
      <c r="J10" s="620"/>
    </row>
    <row r="11" spans="1:10" x14ac:dyDescent="0.45">
      <c r="A11" s="148" t="s">
        <v>140</v>
      </c>
      <c r="B11" s="152" t="s">
        <v>141</v>
      </c>
      <c r="C11" s="617" t="s">
        <v>134</v>
      </c>
      <c r="D11" s="617"/>
      <c r="E11" s="617" t="s">
        <v>134</v>
      </c>
      <c r="F11" s="617"/>
      <c r="G11" s="618" t="s">
        <v>134</v>
      </c>
      <c r="H11" s="619"/>
      <c r="I11" s="619"/>
      <c r="J11" s="620"/>
    </row>
    <row r="12" spans="1:10" ht="41.65" x14ac:dyDescent="0.45">
      <c r="A12" s="150" t="s">
        <v>142</v>
      </c>
      <c r="B12" s="149" t="s">
        <v>143</v>
      </c>
      <c r="C12" s="624" t="s">
        <v>134</v>
      </c>
      <c r="D12" s="624"/>
      <c r="E12" s="617" t="s">
        <v>134</v>
      </c>
      <c r="F12" s="617"/>
      <c r="G12" s="618" t="s">
        <v>134</v>
      </c>
      <c r="H12" s="619"/>
      <c r="I12" s="619"/>
      <c r="J12" s="620"/>
    </row>
    <row r="13" spans="1:10" s="529" customFormat="1" ht="208.25" customHeight="1" x14ac:dyDescent="0.45">
      <c r="A13" s="527">
        <v>3</v>
      </c>
      <c r="B13" s="528" t="s">
        <v>144</v>
      </c>
      <c r="C13" s="625" t="s">
        <v>145</v>
      </c>
      <c r="D13" s="626"/>
      <c r="E13" s="625" t="s">
        <v>145</v>
      </c>
      <c r="F13" s="626"/>
      <c r="G13" s="627" t="s">
        <v>145</v>
      </c>
      <c r="H13" s="628"/>
      <c r="I13" s="628"/>
      <c r="J13" s="629"/>
    </row>
    <row r="14" spans="1:10" ht="33" customHeight="1" x14ac:dyDescent="0.45">
      <c r="A14" s="151">
        <v>4</v>
      </c>
      <c r="B14" s="153" t="s">
        <v>146</v>
      </c>
      <c r="C14" s="617" t="s">
        <v>147</v>
      </c>
      <c r="D14" s="624"/>
      <c r="E14" s="617" t="s">
        <v>147</v>
      </c>
      <c r="F14" s="624"/>
      <c r="G14" s="618" t="s">
        <v>147</v>
      </c>
      <c r="H14" s="619"/>
      <c r="I14" s="619"/>
      <c r="J14" s="620"/>
    </row>
    <row r="15" spans="1:10" ht="25.15" customHeight="1" thickBot="1" x14ac:dyDescent="0.5">
      <c r="A15" s="154">
        <v>5</v>
      </c>
      <c r="B15" s="155" t="s">
        <v>148</v>
      </c>
      <c r="C15" s="633" t="s">
        <v>134</v>
      </c>
      <c r="D15" s="633"/>
      <c r="E15" s="633" t="s">
        <v>134</v>
      </c>
      <c r="F15" s="633"/>
      <c r="G15" s="634" t="s">
        <v>134</v>
      </c>
      <c r="H15" s="635"/>
      <c r="I15" s="635"/>
      <c r="J15" s="636"/>
    </row>
    <row r="16" spans="1:10" ht="234" customHeight="1" x14ac:dyDescent="0.45">
      <c r="A16" s="637" t="s">
        <v>149</v>
      </c>
      <c r="B16" s="638"/>
      <c r="C16" s="638"/>
      <c r="D16" s="638"/>
      <c r="E16" s="638"/>
      <c r="F16" s="638"/>
      <c r="G16" s="638"/>
      <c r="H16" s="638"/>
      <c r="I16" s="638"/>
      <c r="J16" s="639"/>
    </row>
    <row r="17" spans="1:10" ht="24" customHeight="1" x14ac:dyDescent="0.45">
      <c r="A17" s="640"/>
      <c r="B17" s="641"/>
      <c r="C17" s="641"/>
      <c r="D17" s="641"/>
      <c r="E17" s="641"/>
      <c r="F17" s="641"/>
      <c r="G17" s="641"/>
      <c r="H17" s="641"/>
      <c r="I17" s="641"/>
      <c r="J17" s="642"/>
    </row>
    <row r="18" spans="1:10" x14ac:dyDescent="0.45">
      <c r="A18" s="643"/>
      <c r="B18" s="644"/>
      <c r="C18" s="644"/>
      <c r="D18" s="644"/>
      <c r="E18" s="644"/>
      <c r="F18" s="644"/>
      <c r="G18" s="644"/>
      <c r="H18" s="644"/>
      <c r="I18" s="644"/>
      <c r="J18" s="645"/>
    </row>
    <row r="19" spans="1:10" x14ac:dyDescent="0.45">
      <c r="A19" s="646" t="s">
        <v>150</v>
      </c>
      <c r="B19" s="647"/>
      <c r="C19" s="647"/>
      <c r="D19" s="647"/>
      <c r="E19" s="647"/>
      <c r="F19" s="647"/>
      <c r="G19" s="647"/>
      <c r="H19" s="647"/>
      <c r="I19" s="647"/>
      <c r="J19" s="648"/>
    </row>
    <row r="20" spans="1:10" x14ac:dyDescent="0.45">
      <c r="A20" s="649"/>
      <c r="B20" s="650"/>
      <c r="C20" s="650"/>
      <c r="D20" s="650"/>
      <c r="E20" s="650"/>
      <c r="F20" s="650"/>
      <c r="G20" s="650"/>
      <c r="H20" s="650"/>
      <c r="I20" s="650"/>
      <c r="J20" s="651"/>
    </row>
    <row r="21" spans="1:10" ht="14.65" thickBot="1" x14ac:dyDescent="0.5">
      <c r="A21" s="630" t="s">
        <v>151</v>
      </c>
      <c r="B21" s="631"/>
      <c r="C21" s="631"/>
      <c r="D21" s="631"/>
      <c r="E21" s="631"/>
      <c r="F21" s="631"/>
      <c r="G21" s="631"/>
      <c r="H21" s="631"/>
      <c r="I21" s="631"/>
      <c r="J21" s="632"/>
    </row>
    <row r="25" spans="1:10" x14ac:dyDescent="0.45">
      <c r="A25" s="156"/>
      <c r="B25" s="157"/>
      <c r="C25" s="158"/>
      <c r="D25" s="158"/>
      <c r="E25" s="158"/>
      <c r="F25" s="158"/>
      <c r="G25" s="159"/>
      <c r="H25" s="159"/>
    </row>
    <row r="26" spans="1:10" x14ac:dyDescent="0.45">
      <c r="A26" s="160"/>
      <c r="B26" s="161"/>
      <c r="C26" s="158"/>
      <c r="D26" s="158"/>
      <c r="E26" s="158"/>
      <c r="F26" s="158"/>
      <c r="G26" s="159"/>
      <c r="H26" s="159"/>
    </row>
    <row r="27" spans="1:10" x14ac:dyDescent="0.45">
      <c r="B27" s="162"/>
      <c r="C27" s="163"/>
      <c r="D27" s="163"/>
      <c r="E27" s="163"/>
      <c r="F27" s="163"/>
      <c r="G27" s="159"/>
      <c r="H27" s="159"/>
    </row>
    <row r="28" spans="1:10" x14ac:dyDescent="0.45">
      <c r="B28" s="164"/>
      <c r="C28" s="163"/>
      <c r="D28" s="163"/>
      <c r="E28" s="163"/>
      <c r="F28" s="163"/>
      <c r="G28" s="159"/>
      <c r="H28" s="159"/>
    </row>
    <row r="29" spans="1:10" x14ac:dyDescent="0.45">
      <c r="B29" s="165"/>
      <c r="C29" s="163"/>
      <c r="D29" s="163"/>
      <c r="E29" s="163"/>
      <c r="F29" s="163"/>
      <c r="G29" s="159"/>
      <c r="H29" s="159"/>
    </row>
  </sheetData>
  <mergeCells count="43">
    <mergeCell ref="A21:J21"/>
    <mergeCell ref="C14:D14"/>
    <mergeCell ref="E14:F14"/>
    <mergeCell ref="G14:J14"/>
    <mergeCell ref="C15:D15"/>
    <mergeCell ref="E15:F15"/>
    <mergeCell ref="G15:J15"/>
    <mergeCell ref="A16:J16"/>
    <mergeCell ref="A17:J17"/>
    <mergeCell ref="A18:J18"/>
    <mergeCell ref="A19:J19"/>
    <mergeCell ref="A20:J20"/>
    <mergeCell ref="C12:D12"/>
    <mergeCell ref="E12:F12"/>
    <mergeCell ref="G12:J12"/>
    <mergeCell ref="C13:D13"/>
    <mergeCell ref="E13:F13"/>
    <mergeCell ref="G13:J13"/>
    <mergeCell ref="B9:J9"/>
    <mergeCell ref="C10:D10"/>
    <mergeCell ref="E10:F10"/>
    <mergeCell ref="G10:J10"/>
    <mergeCell ref="C11:D11"/>
    <mergeCell ref="E11:F11"/>
    <mergeCell ref="G11:J11"/>
    <mergeCell ref="B6:J6"/>
    <mergeCell ref="C7:D7"/>
    <mergeCell ref="E7:F7"/>
    <mergeCell ref="G7:J7"/>
    <mergeCell ref="C8:D8"/>
    <mergeCell ref="E8:F8"/>
    <mergeCell ref="G8:J8"/>
    <mergeCell ref="A1:J1"/>
    <mergeCell ref="A3:A5"/>
    <mergeCell ref="B3:B5"/>
    <mergeCell ref="C3:D3"/>
    <mergeCell ref="E3:F3"/>
    <mergeCell ref="G3:J3"/>
    <mergeCell ref="G4:H4"/>
    <mergeCell ref="I4:J4"/>
    <mergeCell ref="G5:H5"/>
    <mergeCell ref="I5:J5"/>
    <mergeCell ref="A2:J2"/>
  </mergeCells>
  <pageMargins left="0.7" right="0.7" top="0.75" bottom="0.75" header="0.3" footer="0.3"/>
  <pageSetup paperSize="9" fitToHeight="0" orientation="landscape"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4FB8-76CB-44DD-A35E-541420281185}">
  <sheetPr>
    <pageSetUpPr autoPageBreaks="0"/>
  </sheetPr>
  <dimension ref="A1:G135"/>
  <sheetViews>
    <sheetView workbookViewId="0">
      <selection activeCell="A16" sqref="A16:J16"/>
    </sheetView>
  </sheetViews>
  <sheetFormatPr defaultRowHeight="14.25" x14ac:dyDescent="0.45"/>
  <cols>
    <col min="1" max="1" width="5.46484375" style="530" customWidth="1"/>
    <col min="2" max="2" width="6.6640625" style="530" customWidth="1"/>
    <col min="3" max="3" width="6.46484375" style="530" customWidth="1"/>
    <col min="4" max="4" width="31.53125" style="530" customWidth="1"/>
    <col min="5" max="7" width="9.1328125" style="530" customWidth="1"/>
    <col min="8" max="16384" width="9.06640625" style="530"/>
  </cols>
  <sheetData>
    <row r="1" spans="1:7" ht="18" x14ac:dyDescent="0.55000000000000004">
      <c r="D1" s="531" t="s">
        <v>1791</v>
      </c>
    </row>
    <row r="3" spans="1:7" x14ac:dyDescent="0.45">
      <c r="E3" s="532" t="s">
        <v>1523</v>
      </c>
      <c r="F3" s="532" t="s">
        <v>1524</v>
      </c>
      <c r="G3" s="532" t="s">
        <v>1783</v>
      </c>
    </row>
    <row r="4" spans="1:7" x14ac:dyDescent="0.45">
      <c r="E4" s="532" t="s">
        <v>1525</v>
      </c>
      <c r="F4" s="532" t="s">
        <v>1525</v>
      </c>
      <c r="G4" s="532" t="s">
        <v>1525</v>
      </c>
    </row>
    <row r="5" spans="1:7" x14ac:dyDescent="0.45">
      <c r="E5" s="532" t="s">
        <v>1784</v>
      </c>
      <c r="F5" s="532" t="s">
        <v>1784</v>
      </c>
      <c r="G5" s="532" t="s">
        <v>1784</v>
      </c>
    </row>
    <row r="6" spans="1:7" x14ac:dyDescent="0.45">
      <c r="D6" s="532" t="s">
        <v>1526</v>
      </c>
      <c r="E6" s="533">
        <v>13015.6</v>
      </c>
      <c r="F6" s="533">
        <v>14829.2</v>
      </c>
      <c r="G6" s="533">
        <v>16213.9</v>
      </c>
    </row>
    <row r="7" spans="1:7" x14ac:dyDescent="0.45">
      <c r="D7" s="532" t="s">
        <v>1527</v>
      </c>
      <c r="E7" s="533">
        <v>8029.3</v>
      </c>
      <c r="F7" s="533">
        <v>9325.7000000000007</v>
      </c>
      <c r="G7" s="533">
        <v>10281.1</v>
      </c>
    </row>
    <row r="8" spans="1:7" x14ac:dyDescent="0.45">
      <c r="A8" s="530" t="s">
        <v>1787</v>
      </c>
      <c r="B8" s="530" t="str">
        <f>LEFT(D8,2)</f>
        <v>01</v>
      </c>
      <c r="C8" s="530" t="s">
        <v>1528</v>
      </c>
      <c r="D8" s="532" t="s">
        <v>1529</v>
      </c>
      <c r="E8" s="533">
        <v>7799</v>
      </c>
      <c r="F8" s="533">
        <v>8940.7999999999993</v>
      </c>
      <c r="G8" s="533">
        <v>9986.2000000000007</v>
      </c>
    </row>
    <row r="9" spans="1:7" x14ac:dyDescent="0.45">
      <c r="A9" s="530" t="s">
        <v>1787</v>
      </c>
      <c r="B9" s="530" t="str">
        <f t="shared" ref="B9:B10" si="0">LEFT(D9,2)</f>
        <v>02</v>
      </c>
      <c r="C9" s="530" t="s">
        <v>1530</v>
      </c>
      <c r="D9" s="532" t="s">
        <v>1531</v>
      </c>
      <c r="E9" s="533">
        <v>9929.1</v>
      </c>
      <c r="F9" s="533">
        <v>12030.3</v>
      </c>
      <c r="G9" s="533">
        <v>12381.7</v>
      </c>
    </row>
    <row r="10" spans="1:7" x14ac:dyDescent="0.45">
      <c r="A10" s="530" t="s">
        <v>1787</v>
      </c>
      <c r="B10" s="530" t="str">
        <f t="shared" si="0"/>
        <v>03</v>
      </c>
      <c r="C10" s="530" t="s">
        <v>1532</v>
      </c>
      <c r="D10" s="532" t="s">
        <v>1533</v>
      </c>
      <c r="E10" s="533">
        <v>6696.2</v>
      </c>
      <c r="F10" s="533">
        <v>8291.2000000000007</v>
      </c>
      <c r="G10" s="533">
        <v>9527.1</v>
      </c>
    </row>
    <row r="11" spans="1:7" x14ac:dyDescent="0.45">
      <c r="D11" s="532" t="s">
        <v>1534</v>
      </c>
      <c r="E11" s="533">
        <v>11226.8</v>
      </c>
      <c r="F11" s="533">
        <v>12947.9</v>
      </c>
      <c r="G11" s="533">
        <v>14504.7</v>
      </c>
    </row>
    <row r="12" spans="1:7" x14ac:dyDescent="0.45">
      <c r="D12" s="532" t="s">
        <v>1535</v>
      </c>
      <c r="E12" s="533">
        <v>9960.4</v>
      </c>
      <c r="F12" s="533">
        <v>12717.6</v>
      </c>
      <c r="G12" s="533">
        <v>14195.8</v>
      </c>
    </row>
    <row r="13" spans="1:7" x14ac:dyDescent="0.45">
      <c r="A13" s="530" t="s">
        <v>1788</v>
      </c>
      <c r="B13" s="530" t="str">
        <f t="shared" ref="B13:B14" si="1">LEFT(D13,2)</f>
        <v>06</v>
      </c>
      <c r="C13" s="530" t="s">
        <v>1536</v>
      </c>
      <c r="D13" s="532" t="s">
        <v>1537</v>
      </c>
      <c r="E13" s="534" t="s">
        <v>1538</v>
      </c>
      <c r="F13" s="534" t="s">
        <v>1538</v>
      </c>
      <c r="G13" s="534" t="s">
        <v>1538</v>
      </c>
    </row>
    <row r="14" spans="1:7" x14ac:dyDescent="0.45">
      <c r="A14" s="530" t="s">
        <v>1788</v>
      </c>
      <c r="B14" s="530" t="str">
        <f t="shared" si="1"/>
        <v>08</v>
      </c>
      <c r="C14" s="530" t="s">
        <v>1539</v>
      </c>
      <c r="D14" s="532" t="s">
        <v>1540</v>
      </c>
      <c r="E14" s="533">
        <v>10107.4</v>
      </c>
      <c r="F14" s="533">
        <v>12909.1</v>
      </c>
      <c r="G14" s="533">
        <v>14291.8</v>
      </c>
    </row>
    <row r="15" spans="1:7" x14ac:dyDescent="0.45">
      <c r="D15" s="532" t="s">
        <v>1541</v>
      </c>
      <c r="E15" s="533">
        <v>10404.700000000001</v>
      </c>
      <c r="F15" s="533">
        <v>11866.2</v>
      </c>
      <c r="G15" s="533">
        <v>13222</v>
      </c>
    </row>
    <row r="16" spans="1:7" x14ac:dyDescent="0.45">
      <c r="A16" s="530" t="s">
        <v>1538</v>
      </c>
      <c r="B16" s="530" t="str">
        <f t="shared" ref="B16:B39" si="2">LEFT(D16,2)</f>
        <v>10</v>
      </c>
      <c r="C16" s="530" t="s">
        <v>1542</v>
      </c>
      <c r="D16" s="532" t="s">
        <v>1543</v>
      </c>
      <c r="E16" s="533">
        <v>10676.9</v>
      </c>
      <c r="F16" s="533">
        <v>12237.5</v>
      </c>
      <c r="G16" s="533">
        <v>13664.1</v>
      </c>
    </row>
    <row r="17" spans="1:7" x14ac:dyDescent="0.45">
      <c r="A17" s="530" t="s">
        <v>1538</v>
      </c>
      <c r="B17" s="530" t="str">
        <f t="shared" si="2"/>
        <v>11</v>
      </c>
      <c r="C17" s="530" t="s">
        <v>1544</v>
      </c>
      <c r="D17" s="532" t="s">
        <v>1545</v>
      </c>
      <c r="E17" s="533">
        <v>10521</v>
      </c>
      <c r="F17" s="533">
        <v>12164.3</v>
      </c>
      <c r="G17" s="533">
        <v>13600.1</v>
      </c>
    </row>
    <row r="18" spans="1:7" x14ac:dyDescent="0.45">
      <c r="A18" s="530" t="s">
        <v>1538</v>
      </c>
      <c r="B18" s="530" t="str">
        <f t="shared" si="2"/>
        <v>12</v>
      </c>
      <c r="C18" s="530" t="s">
        <v>1546</v>
      </c>
      <c r="D18" s="532" t="s">
        <v>1547</v>
      </c>
      <c r="E18" s="534" t="s">
        <v>1538</v>
      </c>
      <c r="F18" s="533">
        <v>11403.5</v>
      </c>
      <c r="G18" s="533">
        <v>12646.1</v>
      </c>
    </row>
    <row r="19" spans="1:7" x14ac:dyDescent="0.45">
      <c r="A19" s="530" t="s">
        <v>1538</v>
      </c>
      <c r="B19" s="530" t="str">
        <f t="shared" si="2"/>
        <v>13</v>
      </c>
      <c r="C19" s="530" t="s">
        <v>1548</v>
      </c>
      <c r="D19" s="532" t="s">
        <v>1549</v>
      </c>
      <c r="E19" s="533">
        <v>11722.3</v>
      </c>
      <c r="F19" s="533">
        <v>12004.9</v>
      </c>
      <c r="G19" s="533">
        <v>13195.7</v>
      </c>
    </row>
    <row r="20" spans="1:7" x14ac:dyDescent="0.45">
      <c r="A20" s="530" t="s">
        <v>1538</v>
      </c>
      <c r="B20" s="530" t="str">
        <f t="shared" si="2"/>
        <v>14</v>
      </c>
      <c r="C20" s="530" t="s">
        <v>1550</v>
      </c>
      <c r="D20" s="532" t="s">
        <v>1551</v>
      </c>
      <c r="E20" s="533">
        <v>8335.9</v>
      </c>
      <c r="F20" s="533">
        <v>9543</v>
      </c>
      <c r="G20" s="533">
        <v>10925.6</v>
      </c>
    </row>
    <row r="21" spans="1:7" x14ac:dyDescent="0.45">
      <c r="A21" s="530" t="s">
        <v>1538</v>
      </c>
      <c r="B21" s="530" t="str">
        <f t="shared" si="2"/>
        <v>15</v>
      </c>
      <c r="C21" s="530" t="s">
        <v>1552</v>
      </c>
      <c r="D21" s="532" t="s">
        <v>1553</v>
      </c>
      <c r="E21" s="533">
        <v>7835.4</v>
      </c>
      <c r="F21" s="533">
        <v>9182.7000000000007</v>
      </c>
      <c r="G21" s="533">
        <v>9982.1</v>
      </c>
    </row>
    <row r="22" spans="1:7" x14ac:dyDescent="0.45">
      <c r="A22" s="530" t="s">
        <v>1538</v>
      </c>
      <c r="B22" s="530" t="str">
        <f t="shared" si="2"/>
        <v>16</v>
      </c>
      <c r="C22" s="530" t="s">
        <v>1554</v>
      </c>
      <c r="D22" s="532" t="s">
        <v>1555</v>
      </c>
      <c r="E22" s="533">
        <v>8331.4</v>
      </c>
      <c r="F22" s="533">
        <v>9466.1</v>
      </c>
      <c r="G22" s="533">
        <v>10216.6</v>
      </c>
    </row>
    <row r="23" spans="1:7" x14ac:dyDescent="0.45">
      <c r="A23" s="530" t="s">
        <v>1538</v>
      </c>
      <c r="B23" s="530" t="str">
        <f t="shared" si="2"/>
        <v>17</v>
      </c>
      <c r="C23" s="530" t="s">
        <v>1556</v>
      </c>
      <c r="D23" s="532" t="s">
        <v>1557</v>
      </c>
      <c r="E23" s="533">
        <v>9918.2999999999993</v>
      </c>
      <c r="F23" s="533">
        <v>11367.8</v>
      </c>
      <c r="G23" s="533">
        <v>12168.9</v>
      </c>
    </row>
    <row r="24" spans="1:7" x14ac:dyDescent="0.45">
      <c r="A24" s="530" t="s">
        <v>1538</v>
      </c>
      <c r="B24" s="530" t="str">
        <f t="shared" si="2"/>
        <v>18</v>
      </c>
      <c r="C24" s="530" t="s">
        <v>1558</v>
      </c>
      <c r="D24" s="532" t="s">
        <v>1559</v>
      </c>
      <c r="E24" s="533">
        <v>10796.6</v>
      </c>
      <c r="F24" s="533">
        <v>13045.9</v>
      </c>
      <c r="G24" s="533">
        <v>13681.1</v>
      </c>
    </row>
    <row r="25" spans="1:7" x14ac:dyDescent="0.45">
      <c r="A25" s="530" t="s">
        <v>1538</v>
      </c>
      <c r="B25" s="530" t="str">
        <f t="shared" si="2"/>
        <v>19</v>
      </c>
      <c r="C25" s="530" t="s">
        <v>1560</v>
      </c>
      <c r="D25" s="532" t="s">
        <v>1561</v>
      </c>
      <c r="E25" s="534" t="s">
        <v>1538</v>
      </c>
      <c r="F25" s="534" t="s">
        <v>1538</v>
      </c>
      <c r="G25" s="534" t="s">
        <v>1538</v>
      </c>
    </row>
    <row r="26" spans="1:7" x14ac:dyDescent="0.45">
      <c r="A26" s="530" t="s">
        <v>1538</v>
      </c>
      <c r="B26" s="530" t="str">
        <f t="shared" si="2"/>
        <v>20</v>
      </c>
      <c r="C26" s="530" t="s">
        <v>1562</v>
      </c>
      <c r="D26" s="532" t="s">
        <v>1563</v>
      </c>
      <c r="E26" s="533">
        <v>10252.4</v>
      </c>
      <c r="F26" s="533">
        <v>11972.8</v>
      </c>
      <c r="G26" s="533">
        <v>13424.2</v>
      </c>
    </row>
    <row r="27" spans="1:7" x14ac:dyDescent="0.45">
      <c r="A27" s="530" t="s">
        <v>1538</v>
      </c>
      <c r="B27" s="530" t="str">
        <f t="shared" si="2"/>
        <v>21</v>
      </c>
      <c r="C27" s="530" t="s">
        <v>1564</v>
      </c>
      <c r="D27" s="532" t="s">
        <v>1565</v>
      </c>
      <c r="E27" s="533">
        <v>19288.2</v>
      </c>
      <c r="F27" s="533">
        <v>22537.599999999999</v>
      </c>
      <c r="G27" s="533">
        <v>23705.1</v>
      </c>
    </row>
    <row r="28" spans="1:7" x14ac:dyDescent="0.45">
      <c r="A28" s="530" t="s">
        <v>1538</v>
      </c>
      <c r="B28" s="530" t="str">
        <f t="shared" si="2"/>
        <v>22</v>
      </c>
      <c r="C28" s="530" t="s">
        <v>1566</v>
      </c>
      <c r="D28" s="532" t="s">
        <v>1567</v>
      </c>
      <c r="E28" s="533">
        <v>9807.5</v>
      </c>
      <c r="F28" s="533">
        <v>11661.2</v>
      </c>
      <c r="G28" s="533">
        <v>12639.2</v>
      </c>
    </row>
    <row r="29" spans="1:7" x14ac:dyDescent="0.45">
      <c r="A29" s="530" t="s">
        <v>1538</v>
      </c>
      <c r="B29" s="530" t="str">
        <f t="shared" si="2"/>
        <v>23</v>
      </c>
      <c r="C29" s="530" t="s">
        <v>1568</v>
      </c>
      <c r="D29" s="532" t="s">
        <v>1569</v>
      </c>
      <c r="E29" s="533">
        <v>13081.7</v>
      </c>
      <c r="F29" s="533">
        <v>14598.7</v>
      </c>
      <c r="G29" s="533">
        <v>16176.9</v>
      </c>
    </row>
    <row r="30" spans="1:7" x14ac:dyDescent="0.45">
      <c r="A30" s="530" t="s">
        <v>1538</v>
      </c>
      <c r="B30" s="530" t="str">
        <f t="shared" si="2"/>
        <v>24</v>
      </c>
      <c r="C30" s="530" t="s">
        <v>1570</v>
      </c>
      <c r="D30" s="532" t="s">
        <v>1571</v>
      </c>
      <c r="E30" s="533">
        <v>11881.7</v>
      </c>
      <c r="F30" s="533">
        <v>14638.2</v>
      </c>
      <c r="G30" s="533">
        <v>15522.8</v>
      </c>
    </row>
    <row r="31" spans="1:7" x14ac:dyDescent="0.45">
      <c r="A31" s="530" t="s">
        <v>1538</v>
      </c>
      <c r="B31" s="530" t="str">
        <f t="shared" si="2"/>
        <v>25</v>
      </c>
      <c r="C31" s="530" t="s">
        <v>1572</v>
      </c>
      <c r="D31" s="532" t="s">
        <v>1573</v>
      </c>
      <c r="E31" s="533">
        <v>9786.7000000000007</v>
      </c>
      <c r="F31" s="533">
        <v>11481.7</v>
      </c>
      <c r="G31" s="533">
        <v>12738.2</v>
      </c>
    </row>
    <row r="32" spans="1:7" x14ac:dyDescent="0.45">
      <c r="A32" s="530" t="s">
        <v>1538</v>
      </c>
      <c r="B32" s="530" t="str">
        <f t="shared" si="2"/>
        <v>26</v>
      </c>
      <c r="C32" s="530" t="s">
        <v>1574</v>
      </c>
      <c r="D32" s="532" t="s">
        <v>1575</v>
      </c>
      <c r="E32" s="533">
        <v>13180.6</v>
      </c>
      <c r="F32" s="533">
        <v>15199</v>
      </c>
      <c r="G32" s="533">
        <v>16429.900000000001</v>
      </c>
    </row>
    <row r="33" spans="1:7" x14ac:dyDescent="0.45">
      <c r="A33" s="530" t="s">
        <v>1538</v>
      </c>
      <c r="B33" s="530" t="str">
        <f t="shared" si="2"/>
        <v>27</v>
      </c>
      <c r="C33" s="530" t="s">
        <v>1576</v>
      </c>
      <c r="D33" s="532" t="s">
        <v>1577</v>
      </c>
      <c r="E33" s="533">
        <v>9773.5</v>
      </c>
      <c r="F33" s="533">
        <v>11123.6</v>
      </c>
      <c r="G33" s="533">
        <v>12373.2</v>
      </c>
    </row>
    <row r="34" spans="1:7" x14ac:dyDescent="0.45">
      <c r="A34" s="530" t="s">
        <v>1538</v>
      </c>
      <c r="B34" s="530" t="str">
        <f t="shared" si="2"/>
        <v>28</v>
      </c>
      <c r="C34" s="530" t="s">
        <v>1578</v>
      </c>
      <c r="D34" s="532" t="s">
        <v>1579</v>
      </c>
      <c r="E34" s="533">
        <v>10230.1</v>
      </c>
      <c r="F34" s="533">
        <v>12093.4</v>
      </c>
      <c r="G34" s="533">
        <v>14930.8</v>
      </c>
    </row>
    <row r="35" spans="1:7" x14ac:dyDescent="0.45">
      <c r="A35" s="530" t="s">
        <v>1538</v>
      </c>
      <c r="B35" s="530" t="str">
        <f t="shared" si="2"/>
        <v>29</v>
      </c>
      <c r="C35" s="530" t="s">
        <v>1580</v>
      </c>
      <c r="D35" s="532" t="s">
        <v>1581</v>
      </c>
      <c r="E35" s="533">
        <v>12362.3</v>
      </c>
      <c r="F35" s="533">
        <v>13652.8</v>
      </c>
      <c r="G35" s="533">
        <v>14847.7</v>
      </c>
    </row>
    <row r="36" spans="1:7" x14ac:dyDescent="0.45">
      <c r="A36" s="530" t="s">
        <v>1538</v>
      </c>
      <c r="B36" s="530" t="str">
        <f t="shared" si="2"/>
        <v>30</v>
      </c>
      <c r="C36" s="530" t="s">
        <v>1582</v>
      </c>
      <c r="D36" s="532" t="s">
        <v>1583</v>
      </c>
      <c r="E36" s="534" t="s">
        <v>1538</v>
      </c>
      <c r="F36" s="534" t="s">
        <v>1538</v>
      </c>
      <c r="G36" s="533">
        <v>17050</v>
      </c>
    </row>
    <row r="37" spans="1:7" x14ac:dyDescent="0.45">
      <c r="A37" s="530" t="s">
        <v>1538</v>
      </c>
      <c r="B37" s="530" t="str">
        <f t="shared" si="2"/>
        <v>31</v>
      </c>
      <c r="C37" s="530" t="s">
        <v>1584</v>
      </c>
      <c r="D37" s="532" t="s">
        <v>1585</v>
      </c>
      <c r="E37" s="533">
        <v>8458.1</v>
      </c>
      <c r="F37" s="533">
        <v>9904</v>
      </c>
      <c r="G37" s="533">
        <v>11585</v>
      </c>
    </row>
    <row r="38" spans="1:7" x14ac:dyDescent="0.45">
      <c r="A38" s="530" t="s">
        <v>1538</v>
      </c>
      <c r="B38" s="530" t="str">
        <f t="shared" si="2"/>
        <v>32</v>
      </c>
      <c r="C38" s="530" t="s">
        <v>1586</v>
      </c>
      <c r="D38" s="532" t="s">
        <v>1587</v>
      </c>
      <c r="E38" s="533">
        <v>8156.3</v>
      </c>
      <c r="F38" s="533">
        <v>8922.2000000000007</v>
      </c>
      <c r="G38" s="533">
        <v>9678.1</v>
      </c>
    </row>
    <row r="39" spans="1:7" x14ac:dyDescent="0.45">
      <c r="A39" s="530" t="s">
        <v>1538</v>
      </c>
      <c r="B39" s="530" t="str">
        <f t="shared" si="2"/>
        <v>33</v>
      </c>
      <c r="C39" s="530" t="s">
        <v>1588</v>
      </c>
      <c r="D39" s="532" t="s">
        <v>1589</v>
      </c>
      <c r="E39" s="533">
        <v>9013.2999999999993</v>
      </c>
      <c r="F39" s="533">
        <v>10165.4</v>
      </c>
      <c r="G39" s="533">
        <v>14099.9</v>
      </c>
    </row>
    <row r="40" spans="1:7" x14ac:dyDescent="0.45">
      <c r="D40" s="532" t="s">
        <v>1590</v>
      </c>
      <c r="E40" s="533">
        <v>18384.5</v>
      </c>
      <c r="F40" s="533">
        <v>21300.7</v>
      </c>
      <c r="G40" s="533">
        <v>24100.2</v>
      </c>
    </row>
    <row r="41" spans="1:7" x14ac:dyDescent="0.45">
      <c r="A41" s="530" t="s">
        <v>1792</v>
      </c>
      <c r="B41" s="530" t="str">
        <f>LEFT(D41,2)</f>
        <v>35</v>
      </c>
      <c r="C41" s="530" t="s">
        <v>1591</v>
      </c>
      <c r="D41" s="532" t="s">
        <v>1592</v>
      </c>
      <c r="E41" s="533">
        <v>18384.5</v>
      </c>
      <c r="F41" s="533">
        <v>21300.7</v>
      </c>
      <c r="G41" s="533">
        <v>24100.2</v>
      </c>
    </row>
    <row r="42" spans="1:7" x14ac:dyDescent="0.45">
      <c r="D42" s="532" t="s">
        <v>1593</v>
      </c>
      <c r="E42" s="533">
        <v>10324.4</v>
      </c>
      <c r="F42" s="533">
        <v>12636.6</v>
      </c>
      <c r="G42" s="533">
        <v>13926.1</v>
      </c>
    </row>
    <row r="43" spans="1:7" x14ac:dyDescent="0.45">
      <c r="A43" s="530" t="s">
        <v>1793</v>
      </c>
      <c r="B43" s="530" t="str">
        <f t="shared" ref="B43:B45" si="3">LEFT(D43,2)</f>
        <v>36</v>
      </c>
      <c r="C43" s="530" t="s">
        <v>1594</v>
      </c>
      <c r="D43" s="532" t="s">
        <v>1595</v>
      </c>
      <c r="E43" s="533">
        <v>9508.1</v>
      </c>
      <c r="F43" s="533">
        <v>11479</v>
      </c>
      <c r="G43" s="533">
        <v>12721</v>
      </c>
    </row>
    <row r="44" spans="1:7" x14ac:dyDescent="0.45">
      <c r="A44" s="530" t="s">
        <v>1793</v>
      </c>
      <c r="B44" s="530" t="str">
        <f t="shared" si="3"/>
        <v>37</v>
      </c>
      <c r="C44" s="530" t="s">
        <v>1596</v>
      </c>
      <c r="D44" s="532" t="s">
        <v>1597</v>
      </c>
      <c r="E44" s="533">
        <v>11681.2</v>
      </c>
      <c r="F44" s="533">
        <v>14456</v>
      </c>
      <c r="G44" s="533">
        <v>16200.7</v>
      </c>
    </row>
    <row r="45" spans="1:7" x14ac:dyDescent="0.45">
      <c r="A45" s="530" t="s">
        <v>1793</v>
      </c>
      <c r="B45" s="530" t="str">
        <f t="shared" si="3"/>
        <v>38</v>
      </c>
      <c r="C45" s="530" t="s">
        <v>1598</v>
      </c>
      <c r="D45" s="532" t="s">
        <v>1599</v>
      </c>
      <c r="E45" s="533">
        <v>11582.1</v>
      </c>
      <c r="F45" s="533">
        <v>14553.6</v>
      </c>
      <c r="G45" s="533">
        <v>15795.9</v>
      </c>
    </row>
    <row r="46" spans="1:7" x14ac:dyDescent="0.45">
      <c r="D46" s="532" t="s">
        <v>1600</v>
      </c>
      <c r="E46" s="533">
        <v>10564.6</v>
      </c>
      <c r="F46" s="533">
        <v>12267.1</v>
      </c>
      <c r="G46" s="533">
        <v>13231.4</v>
      </c>
    </row>
    <row r="47" spans="1:7" x14ac:dyDescent="0.45">
      <c r="A47" s="530" t="s">
        <v>1794</v>
      </c>
      <c r="B47" s="530" t="str">
        <f t="shared" ref="B47:B49" si="4">LEFT(D47,2)</f>
        <v>41</v>
      </c>
      <c r="C47" s="530" t="s">
        <v>1601</v>
      </c>
      <c r="D47" s="532" t="s">
        <v>1602</v>
      </c>
      <c r="E47" s="533">
        <v>9599.2999999999993</v>
      </c>
      <c r="F47" s="533">
        <v>11260</v>
      </c>
      <c r="G47" s="533">
        <v>12593.2</v>
      </c>
    </row>
    <row r="48" spans="1:7" x14ac:dyDescent="0.45">
      <c r="A48" s="530" t="s">
        <v>1794</v>
      </c>
      <c r="B48" s="530" t="str">
        <f t="shared" si="4"/>
        <v>42</v>
      </c>
      <c r="C48" s="530" t="s">
        <v>1603</v>
      </c>
      <c r="D48" s="532" t="s">
        <v>1604</v>
      </c>
      <c r="E48" s="533">
        <v>12089.2</v>
      </c>
      <c r="F48" s="533">
        <v>14424.9</v>
      </c>
      <c r="G48" s="533">
        <v>14769</v>
      </c>
    </row>
    <row r="49" spans="1:7" x14ac:dyDescent="0.45">
      <c r="A49" s="530" t="s">
        <v>1794</v>
      </c>
      <c r="B49" s="530" t="str">
        <f t="shared" si="4"/>
        <v>43</v>
      </c>
      <c r="C49" s="530" t="s">
        <v>1605</v>
      </c>
      <c r="D49" s="532" t="s">
        <v>1606</v>
      </c>
      <c r="E49" s="533">
        <v>10132.9</v>
      </c>
      <c r="F49" s="533">
        <v>11191.3</v>
      </c>
      <c r="G49" s="533">
        <v>12448.1</v>
      </c>
    </row>
    <row r="50" spans="1:7" x14ac:dyDescent="0.45">
      <c r="D50" s="532" t="s">
        <v>1607</v>
      </c>
      <c r="E50" s="533">
        <v>11152.2</v>
      </c>
      <c r="F50" s="533">
        <v>12725.8</v>
      </c>
      <c r="G50" s="533">
        <v>13774.8</v>
      </c>
    </row>
    <row r="51" spans="1:7" x14ac:dyDescent="0.45">
      <c r="A51" s="530" t="s">
        <v>1795</v>
      </c>
      <c r="B51" s="530" t="str">
        <f t="shared" ref="B51:B53" si="5">LEFT(D51,2)</f>
        <v>45</v>
      </c>
      <c r="C51" s="530" t="s">
        <v>1608</v>
      </c>
      <c r="D51" s="532" t="s">
        <v>1609</v>
      </c>
      <c r="E51" s="533">
        <v>10576.2</v>
      </c>
      <c r="F51" s="533">
        <v>12442.1</v>
      </c>
      <c r="G51" s="533">
        <v>13339</v>
      </c>
    </row>
    <row r="52" spans="1:7" x14ac:dyDescent="0.45">
      <c r="A52" s="530" t="s">
        <v>1795</v>
      </c>
      <c r="B52" s="530" t="str">
        <f t="shared" si="5"/>
        <v>46</v>
      </c>
      <c r="C52" s="530" t="s">
        <v>1610</v>
      </c>
      <c r="D52" s="532" t="s">
        <v>1611</v>
      </c>
      <c r="E52" s="533">
        <v>12844.6</v>
      </c>
      <c r="F52" s="533">
        <v>14439.2</v>
      </c>
      <c r="G52" s="533">
        <v>15240.1</v>
      </c>
    </row>
    <row r="53" spans="1:7" x14ac:dyDescent="0.45">
      <c r="A53" s="530" t="s">
        <v>1795</v>
      </c>
      <c r="B53" s="530" t="str">
        <f t="shared" si="5"/>
        <v>47</v>
      </c>
      <c r="C53" s="530" t="s">
        <v>1612</v>
      </c>
      <c r="D53" s="532" t="s">
        <v>1613</v>
      </c>
      <c r="E53" s="533">
        <v>10085.6</v>
      </c>
      <c r="F53" s="533">
        <v>11630.7</v>
      </c>
      <c r="G53" s="533">
        <v>12883</v>
      </c>
    </row>
    <row r="54" spans="1:7" x14ac:dyDescent="0.45">
      <c r="D54" s="532" t="s">
        <v>1614</v>
      </c>
      <c r="E54" s="533">
        <v>10833.3</v>
      </c>
      <c r="F54" s="533">
        <v>11883.7</v>
      </c>
      <c r="G54" s="533">
        <v>13225.6</v>
      </c>
    </row>
    <row r="55" spans="1:7" x14ac:dyDescent="0.45">
      <c r="A55" s="530" t="s">
        <v>1796</v>
      </c>
      <c r="B55" s="530" t="str">
        <f t="shared" ref="B55:B59" si="6">LEFT(D55,2)</f>
        <v>49</v>
      </c>
      <c r="C55" s="530" t="s">
        <v>1615</v>
      </c>
      <c r="D55" s="532" t="s">
        <v>1616</v>
      </c>
      <c r="E55" s="533">
        <v>9728.9</v>
      </c>
      <c r="F55" s="533">
        <v>10671.5</v>
      </c>
      <c r="G55" s="533">
        <v>11484.8</v>
      </c>
    </row>
    <row r="56" spans="1:7" x14ac:dyDescent="0.45">
      <c r="A56" s="530" t="s">
        <v>1796</v>
      </c>
      <c r="B56" s="530" t="str">
        <f t="shared" si="6"/>
        <v>50</v>
      </c>
      <c r="C56" s="530" t="s">
        <v>1617</v>
      </c>
      <c r="D56" s="532" t="s">
        <v>1618</v>
      </c>
      <c r="E56" s="534" t="s">
        <v>1538</v>
      </c>
      <c r="F56" s="534" t="s">
        <v>1538</v>
      </c>
      <c r="G56" s="534" t="s">
        <v>1538</v>
      </c>
    </row>
    <row r="57" spans="1:7" x14ac:dyDescent="0.45">
      <c r="A57" s="530" t="s">
        <v>1796</v>
      </c>
      <c r="B57" s="530" t="str">
        <f t="shared" si="6"/>
        <v>51</v>
      </c>
      <c r="C57" s="530" t="s">
        <v>1619</v>
      </c>
      <c r="D57" s="532" t="s">
        <v>1620</v>
      </c>
      <c r="E57" s="533">
        <v>32188.6</v>
      </c>
      <c r="F57" s="533">
        <v>35655.1</v>
      </c>
      <c r="G57" s="533">
        <v>45080.6</v>
      </c>
    </row>
    <row r="58" spans="1:7" x14ac:dyDescent="0.45">
      <c r="A58" s="530" t="s">
        <v>1796</v>
      </c>
      <c r="B58" s="530" t="str">
        <f t="shared" si="6"/>
        <v>52</v>
      </c>
      <c r="C58" s="530" t="s">
        <v>1621</v>
      </c>
      <c r="D58" s="532" t="s">
        <v>1622</v>
      </c>
      <c r="E58" s="533">
        <v>15712.4</v>
      </c>
      <c r="F58" s="533">
        <v>18597.8</v>
      </c>
      <c r="G58" s="533">
        <v>20326.2</v>
      </c>
    </row>
    <row r="59" spans="1:7" x14ac:dyDescent="0.45">
      <c r="A59" s="530" t="s">
        <v>1796</v>
      </c>
      <c r="B59" s="530" t="str">
        <f t="shared" si="6"/>
        <v>53</v>
      </c>
      <c r="C59" s="530" t="s">
        <v>1623</v>
      </c>
      <c r="D59" s="532" t="s">
        <v>1624</v>
      </c>
      <c r="E59" s="533">
        <v>8455.2000000000007</v>
      </c>
      <c r="F59" s="533">
        <v>9759.7000000000007</v>
      </c>
      <c r="G59" s="533">
        <v>11182.7</v>
      </c>
    </row>
    <row r="60" spans="1:7" x14ac:dyDescent="0.45">
      <c r="D60" s="532" t="s">
        <v>1625</v>
      </c>
      <c r="E60" s="533">
        <v>7690.2</v>
      </c>
      <c r="F60" s="533">
        <v>9282.2999999999993</v>
      </c>
      <c r="G60" s="533">
        <v>10732.9</v>
      </c>
    </row>
    <row r="61" spans="1:7" x14ac:dyDescent="0.45">
      <c r="A61" s="530" t="s">
        <v>440</v>
      </c>
      <c r="B61" s="530" t="str">
        <f t="shared" ref="B61:B62" si="7">LEFT(D61,2)</f>
        <v>55</v>
      </c>
      <c r="C61" s="530" t="s">
        <v>1626</v>
      </c>
      <c r="D61" s="532" t="s">
        <v>1627</v>
      </c>
      <c r="E61" s="533">
        <v>10352.299999999999</v>
      </c>
      <c r="F61" s="533">
        <v>11770.9</v>
      </c>
      <c r="G61" s="533">
        <v>13109.4</v>
      </c>
    </row>
    <row r="62" spans="1:7" x14ac:dyDescent="0.45">
      <c r="A62" s="530" t="s">
        <v>440</v>
      </c>
      <c r="B62" s="530" t="str">
        <f t="shared" si="7"/>
        <v>56</v>
      </c>
      <c r="C62" s="530" t="s">
        <v>1628</v>
      </c>
      <c r="D62" s="532" t="s">
        <v>1629</v>
      </c>
      <c r="E62" s="533">
        <v>7388.3</v>
      </c>
      <c r="F62" s="533">
        <v>8957</v>
      </c>
      <c r="G62" s="533">
        <v>10436.4</v>
      </c>
    </row>
    <row r="63" spans="1:7" x14ac:dyDescent="0.45">
      <c r="D63" s="532" t="s">
        <v>1630</v>
      </c>
      <c r="E63" s="533">
        <v>30570.3</v>
      </c>
      <c r="F63" s="533">
        <v>34269.300000000003</v>
      </c>
      <c r="G63" s="533">
        <v>35814.300000000003</v>
      </c>
    </row>
    <row r="64" spans="1:7" x14ac:dyDescent="0.45">
      <c r="A64" s="530" t="s">
        <v>1797</v>
      </c>
      <c r="B64" s="530" t="str">
        <f t="shared" ref="B64:B69" si="8">LEFT(D64,2)</f>
        <v>58</v>
      </c>
      <c r="C64" s="530" t="s">
        <v>1798</v>
      </c>
      <c r="D64" s="532" t="s">
        <v>1631</v>
      </c>
      <c r="E64" s="533">
        <v>32197.200000000001</v>
      </c>
      <c r="F64" s="533">
        <v>38207.699999999997</v>
      </c>
      <c r="G64" s="533">
        <v>37484.400000000001</v>
      </c>
    </row>
    <row r="65" spans="1:7" x14ac:dyDescent="0.45">
      <c r="A65" s="530" t="s">
        <v>1797</v>
      </c>
      <c r="B65" s="530" t="str">
        <f t="shared" si="8"/>
        <v>59</v>
      </c>
      <c r="C65" s="530" t="s">
        <v>1799</v>
      </c>
      <c r="D65" s="532" t="s">
        <v>1632</v>
      </c>
      <c r="E65" s="533">
        <v>11374.1</v>
      </c>
      <c r="F65" s="533">
        <v>13519.7</v>
      </c>
      <c r="G65" s="533">
        <v>18315.599999999999</v>
      </c>
    </row>
    <row r="66" spans="1:7" x14ac:dyDescent="0.45">
      <c r="A66" s="530" t="s">
        <v>1797</v>
      </c>
      <c r="B66" s="530" t="str">
        <f t="shared" si="8"/>
        <v>60</v>
      </c>
      <c r="C66" s="530" t="s">
        <v>1800</v>
      </c>
      <c r="D66" s="532" t="s">
        <v>1633</v>
      </c>
      <c r="E66" s="533">
        <v>12680.9</v>
      </c>
      <c r="F66" s="533">
        <v>15284.8</v>
      </c>
      <c r="G66" s="533">
        <v>17138.599999999999</v>
      </c>
    </row>
    <row r="67" spans="1:7" x14ac:dyDescent="0.45">
      <c r="A67" s="530" t="s">
        <v>1797</v>
      </c>
      <c r="B67" s="530" t="str">
        <f t="shared" si="8"/>
        <v>61</v>
      </c>
      <c r="C67" s="530" t="s">
        <v>1801</v>
      </c>
      <c r="D67" s="532" t="s">
        <v>1634</v>
      </c>
      <c r="E67" s="533">
        <v>19076.599999999999</v>
      </c>
      <c r="F67" s="533">
        <v>20306.2</v>
      </c>
      <c r="G67" s="533">
        <v>21972.3</v>
      </c>
    </row>
    <row r="68" spans="1:7" x14ac:dyDescent="0.45">
      <c r="A68" s="530" t="s">
        <v>1797</v>
      </c>
      <c r="B68" s="530" t="str">
        <f t="shared" si="8"/>
        <v>62</v>
      </c>
      <c r="C68" s="530" t="s">
        <v>1802</v>
      </c>
      <c r="D68" s="532" t="s">
        <v>1635</v>
      </c>
      <c r="E68" s="533">
        <v>40015.599999999999</v>
      </c>
      <c r="F68" s="533">
        <v>42711</v>
      </c>
      <c r="G68" s="533">
        <v>43325.2</v>
      </c>
    </row>
    <row r="69" spans="1:7" x14ac:dyDescent="0.45">
      <c r="A69" s="530" t="s">
        <v>1797</v>
      </c>
      <c r="B69" s="530" t="str">
        <f t="shared" si="8"/>
        <v>63</v>
      </c>
      <c r="C69" s="530" t="s">
        <v>1803</v>
      </c>
      <c r="D69" s="532" t="s">
        <v>1636</v>
      </c>
      <c r="E69" s="533">
        <v>24433.8</v>
      </c>
      <c r="F69" s="533">
        <v>30389.1</v>
      </c>
      <c r="G69" s="533">
        <v>33525.199999999997</v>
      </c>
    </row>
    <row r="70" spans="1:7" x14ac:dyDescent="0.45">
      <c r="D70" s="532" t="s">
        <v>1637</v>
      </c>
      <c r="E70" s="533">
        <v>23910.2</v>
      </c>
      <c r="F70" s="533">
        <v>26517.8</v>
      </c>
      <c r="G70" s="533">
        <v>28485.8</v>
      </c>
    </row>
    <row r="71" spans="1:7" x14ac:dyDescent="0.45">
      <c r="A71" s="530" t="s">
        <v>1804</v>
      </c>
      <c r="B71" s="530" t="str">
        <f t="shared" ref="B71:B73" si="9">LEFT(D71,2)</f>
        <v>64</v>
      </c>
      <c r="C71" s="530" t="s">
        <v>1638</v>
      </c>
      <c r="D71" s="532" t="s">
        <v>1639</v>
      </c>
      <c r="E71" s="533">
        <v>25629.9</v>
      </c>
      <c r="F71" s="533">
        <v>28320.3</v>
      </c>
      <c r="G71" s="533">
        <v>30805.8</v>
      </c>
    </row>
    <row r="72" spans="1:7" x14ac:dyDescent="0.45">
      <c r="A72" s="530" t="s">
        <v>1804</v>
      </c>
      <c r="B72" s="530" t="str">
        <f t="shared" si="9"/>
        <v>65</v>
      </c>
      <c r="C72" s="530" t="s">
        <v>1640</v>
      </c>
      <c r="D72" s="532" t="s">
        <v>1641</v>
      </c>
      <c r="E72" s="533">
        <v>17849.599999999999</v>
      </c>
      <c r="F72" s="533">
        <v>20503</v>
      </c>
      <c r="G72" s="533">
        <v>19541.599999999999</v>
      </c>
    </row>
    <row r="73" spans="1:7" x14ac:dyDescent="0.45">
      <c r="A73" s="530" t="s">
        <v>1804</v>
      </c>
      <c r="B73" s="530" t="str">
        <f t="shared" si="9"/>
        <v>66</v>
      </c>
      <c r="C73" s="530" t="s">
        <v>1642</v>
      </c>
      <c r="D73" s="532" t="s">
        <v>1643</v>
      </c>
      <c r="E73" s="533">
        <v>11873.2</v>
      </c>
      <c r="F73" s="533">
        <v>13788.4</v>
      </c>
      <c r="G73" s="533">
        <v>14890.8</v>
      </c>
    </row>
    <row r="74" spans="1:7" x14ac:dyDescent="0.45">
      <c r="D74" s="532" t="s">
        <v>1644</v>
      </c>
      <c r="E74" s="533">
        <v>9982.2000000000007</v>
      </c>
      <c r="F74" s="533">
        <v>11964.8</v>
      </c>
      <c r="G74" s="533">
        <v>13356</v>
      </c>
    </row>
    <row r="75" spans="1:7" x14ac:dyDescent="0.45">
      <c r="A75" s="530" t="s">
        <v>1805</v>
      </c>
      <c r="B75" s="530" t="str">
        <f>LEFT(D75,2)</f>
        <v>68</v>
      </c>
      <c r="C75" s="530" t="s">
        <v>1645</v>
      </c>
      <c r="D75" s="532" t="s">
        <v>1646</v>
      </c>
      <c r="E75" s="533">
        <v>9982.2000000000007</v>
      </c>
      <c r="F75" s="533">
        <v>11964.8</v>
      </c>
      <c r="G75" s="533">
        <v>13356</v>
      </c>
    </row>
    <row r="76" spans="1:7" x14ac:dyDescent="0.45">
      <c r="D76" s="532" t="s">
        <v>1647</v>
      </c>
      <c r="E76" s="533">
        <v>14998.1</v>
      </c>
      <c r="F76" s="533">
        <v>16441.900000000001</v>
      </c>
      <c r="G76" s="533">
        <v>18716.599999999999</v>
      </c>
    </row>
    <row r="77" spans="1:7" x14ac:dyDescent="0.45">
      <c r="A77" s="530" t="s">
        <v>1806</v>
      </c>
      <c r="B77" s="530" t="str">
        <f t="shared" ref="B77:B83" si="10">LEFT(D77,2)</f>
        <v>69</v>
      </c>
      <c r="C77" s="530" t="s">
        <v>1648</v>
      </c>
      <c r="D77" s="532" t="s">
        <v>1649</v>
      </c>
      <c r="E77" s="533">
        <v>15133.3</v>
      </c>
      <c r="F77" s="533">
        <v>17597</v>
      </c>
      <c r="G77" s="533">
        <v>18724.599999999999</v>
      </c>
    </row>
    <row r="78" spans="1:7" x14ac:dyDescent="0.45">
      <c r="A78" s="530" t="s">
        <v>1806</v>
      </c>
      <c r="B78" s="530" t="str">
        <f t="shared" si="10"/>
        <v>70</v>
      </c>
      <c r="C78" s="530" t="s">
        <v>1650</v>
      </c>
      <c r="D78" s="532" t="s">
        <v>1651</v>
      </c>
      <c r="E78" s="533">
        <v>19468.099999999999</v>
      </c>
      <c r="F78" s="533">
        <v>21673.4</v>
      </c>
      <c r="G78" s="533">
        <v>23146</v>
      </c>
    </row>
    <row r="79" spans="1:7" x14ac:dyDescent="0.45">
      <c r="A79" s="530" t="s">
        <v>1806</v>
      </c>
      <c r="B79" s="530" t="str">
        <f t="shared" si="10"/>
        <v>71</v>
      </c>
      <c r="C79" s="530" t="s">
        <v>1652</v>
      </c>
      <c r="D79" s="532" t="s">
        <v>1653</v>
      </c>
      <c r="E79" s="533">
        <v>13101.7</v>
      </c>
      <c r="F79" s="533">
        <v>14698.6</v>
      </c>
      <c r="G79" s="533">
        <v>16566.7</v>
      </c>
    </row>
    <row r="80" spans="1:7" x14ac:dyDescent="0.45">
      <c r="A80" s="530" t="s">
        <v>1806</v>
      </c>
      <c r="B80" s="530" t="str">
        <f t="shared" si="10"/>
        <v>72</v>
      </c>
      <c r="C80" s="530" t="s">
        <v>1654</v>
      </c>
      <c r="D80" s="532" t="s">
        <v>1655</v>
      </c>
      <c r="E80" s="533">
        <v>13615.6</v>
      </c>
      <c r="F80" s="533">
        <v>14143.5</v>
      </c>
      <c r="G80" s="533">
        <v>17778.099999999999</v>
      </c>
    </row>
    <row r="81" spans="1:7" x14ac:dyDescent="0.45">
      <c r="A81" s="530" t="s">
        <v>1806</v>
      </c>
      <c r="B81" s="530" t="str">
        <f t="shared" si="10"/>
        <v>73</v>
      </c>
      <c r="C81" s="530" t="s">
        <v>1656</v>
      </c>
      <c r="D81" s="532" t="s">
        <v>1657</v>
      </c>
      <c r="E81" s="533">
        <v>17771.2</v>
      </c>
      <c r="F81" s="533">
        <v>19059.400000000001</v>
      </c>
      <c r="G81" s="533">
        <v>19979.099999999999</v>
      </c>
    </row>
    <row r="82" spans="1:7" x14ac:dyDescent="0.45">
      <c r="A82" s="530" t="s">
        <v>1806</v>
      </c>
      <c r="B82" s="530" t="str">
        <f t="shared" si="10"/>
        <v>74</v>
      </c>
      <c r="C82" s="530" t="s">
        <v>1658</v>
      </c>
      <c r="D82" s="532" t="s">
        <v>1659</v>
      </c>
      <c r="E82" s="533">
        <v>12269.3</v>
      </c>
      <c r="F82" s="533">
        <v>13540</v>
      </c>
      <c r="G82" s="533">
        <v>21025.1</v>
      </c>
    </row>
    <row r="83" spans="1:7" x14ac:dyDescent="0.45">
      <c r="A83" s="530" t="s">
        <v>1806</v>
      </c>
      <c r="B83" s="530" t="str">
        <f t="shared" si="10"/>
        <v>75</v>
      </c>
      <c r="C83" s="530" t="s">
        <v>1660</v>
      </c>
      <c r="D83" s="532" t="s">
        <v>1661</v>
      </c>
      <c r="E83" s="533">
        <v>10801.9</v>
      </c>
      <c r="F83" s="533">
        <v>12598.5</v>
      </c>
      <c r="G83" s="533">
        <v>11728.4</v>
      </c>
    </row>
    <row r="84" spans="1:7" x14ac:dyDescent="0.45">
      <c r="D84" s="532" t="s">
        <v>1662</v>
      </c>
      <c r="E84" s="533">
        <v>9616.7999999999993</v>
      </c>
      <c r="F84" s="533">
        <v>11325.2</v>
      </c>
      <c r="G84" s="533">
        <v>13262.6</v>
      </c>
    </row>
    <row r="85" spans="1:7" x14ac:dyDescent="0.45">
      <c r="A85" s="530" t="s">
        <v>1807</v>
      </c>
      <c r="B85" s="530" t="str">
        <f t="shared" ref="B85:B90" si="11">LEFT(D85,2)</f>
        <v>77</v>
      </c>
      <c r="C85" s="530" t="s">
        <v>1663</v>
      </c>
      <c r="D85" s="532" t="s">
        <v>1664</v>
      </c>
      <c r="E85" s="533">
        <v>10983.2</v>
      </c>
      <c r="F85" s="533">
        <v>11396.1</v>
      </c>
      <c r="G85" s="533">
        <v>11920.2</v>
      </c>
    </row>
    <row r="86" spans="1:7" x14ac:dyDescent="0.45">
      <c r="A86" s="530" t="s">
        <v>1807</v>
      </c>
      <c r="B86" s="530" t="str">
        <f t="shared" si="11"/>
        <v>78</v>
      </c>
      <c r="C86" s="530" t="s">
        <v>1665</v>
      </c>
      <c r="D86" s="532" t="s">
        <v>1666</v>
      </c>
      <c r="E86" s="533">
        <v>15932.2</v>
      </c>
      <c r="F86" s="533">
        <v>14923.4</v>
      </c>
      <c r="G86" s="533">
        <v>18774.400000000001</v>
      </c>
    </row>
    <row r="87" spans="1:7" x14ac:dyDescent="0.45">
      <c r="A87" s="530" t="s">
        <v>1807</v>
      </c>
      <c r="B87" s="530" t="str">
        <f t="shared" si="11"/>
        <v>79</v>
      </c>
      <c r="C87" s="530" t="s">
        <v>1667</v>
      </c>
      <c r="D87" s="532" t="s">
        <v>1668</v>
      </c>
      <c r="E87" s="533">
        <v>11425.2</v>
      </c>
      <c r="F87" s="533">
        <v>13121.6</v>
      </c>
      <c r="G87" s="533">
        <v>14228.9</v>
      </c>
    </row>
    <row r="88" spans="1:7" x14ac:dyDescent="0.45">
      <c r="A88" s="530" t="s">
        <v>1807</v>
      </c>
      <c r="B88" s="530" t="str">
        <f t="shared" si="11"/>
        <v>80</v>
      </c>
      <c r="C88" s="530" t="s">
        <v>1669</v>
      </c>
      <c r="D88" s="532" t="s">
        <v>1670</v>
      </c>
      <c r="E88" s="533">
        <v>6754</v>
      </c>
      <c r="F88" s="533">
        <v>8008.8</v>
      </c>
      <c r="G88" s="533">
        <v>8865.2000000000007</v>
      </c>
    </row>
    <row r="89" spans="1:7" x14ac:dyDescent="0.45">
      <c r="A89" s="530" t="s">
        <v>1807</v>
      </c>
      <c r="B89" s="530" t="str">
        <f t="shared" si="11"/>
        <v>81</v>
      </c>
      <c r="C89" s="530" t="s">
        <v>1671</v>
      </c>
      <c r="D89" s="532" t="s">
        <v>1672</v>
      </c>
      <c r="E89" s="533">
        <v>9059.4</v>
      </c>
      <c r="F89" s="533">
        <v>10330.4</v>
      </c>
      <c r="G89" s="533">
        <v>11813.4</v>
      </c>
    </row>
    <row r="90" spans="1:7" x14ac:dyDescent="0.45">
      <c r="A90" s="530" t="s">
        <v>1807</v>
      </c>
      <c r="B90" s="530" t="str">
        <f t="shared" si="11"/>
        <v>82</v>
      </c>
      <c r="C90" s="530" t="s">
        <v>1673</v>
      </c>
      <c r="D90" s="532" t="s">
        <v>1674</v>
      </c>
      <c r="E90" s="533">
        <v>15171.8</v>
      </c>
      <c r="F90" s="533">
        <v>19754</v>
      </c>
      <c r="G90" s="533">
        <v>25242.400000000001</v>
      </c>
    </row>
    <row r="91" spans="1:7" x14ac:dyDescent="0.45">
      <c r="D91" s="532" t="s">
        <v>1675</v>
      </c>
      <c r="E91" s="533">
        <v>31403.9</v>
      </c>
      <c r="F91" s="533">
        <v>36297.300000000003</v>
      </c>
      <c r="G91" s="533">
        <v>38280</v>
      </c>
    </row>
    <row r="92" spans="1:7" x14ac:dyDescent="0.45">
      <c r="A92" s="530" t="s">
        <v>1808</v>
      </c>
      <c r="B92" s="530" t="str">
        <f>LEFT(D92,2)</f>
        <v>84</v>
      </c>
      <c r="C92" s="530" t="s">
        <v>1676</v>
      </c>
      <c r="D92" s="532" t="s">
        <v>1677</v>
      </c>
      <c r="E92" s="533">
        <v>31403.9</v>
      </c>
      <c r="F92" s="533">
        <v>36297.300000000003</v>
      </c>
      <c r="G92" s="533">
        <v>38280</v>
      </c>
    </row>
    <row r="93" spans="1:7" x14ac:dyDescent="0.45">
      <c r="D93" s="532" t="s">
        <v>1678</v>
      </c>
      <c r="E93" s="533">
        <v>12955.4</v>
      </c>
      <c r="F93" s="533">
        <v>14786.1</v>
      </c>
      <c r="G93" s="533">
        <v>16407.3</v>
      </c>
    </row>
    <row r="94" spans="1:7" x14ac:dyDescent="0.45">
      <c r="A94" s="530" t="s">
        <v>1809</v>
      </c>
      <c r="B94" s="530" t="str">
        <f>LEFT(D94,2)</f>
        <v>85</v>
      </c>
      <c r="C94" s="530" t="s">
        <v>1679</v>
      </c>
      <c r="D94" s="532" t="s">
        <v>1680</v>
      </c>
      <c r="E94" s="533">
        <v>12955.4</v>
      </c>
      <c r="F94" s="533">
        <v>14786.1</v>
      </c>
      <c r="G94" s="533">
        <v>16407.3</v>
      </c>
    </row>
    <row r="95" spans="1:7" x14ac:dyDescent="0.45">
      <c r="D95" s="532" t="s">
        <v>1785</v>
      </c>
      <c r="E95" s="534" t="s">
        <v>1782</v>
      </c>
      <c r="F95" s="534" t="s">
        <v>1782</v>
      </c>
      <c r="G95" s="534" t="s">
        <v>1782</v>
      </c>
    </row>
    <row r="96" spans="1:7" x14ac:dyDescent="0.45">
      <c r="D96" s="532" t="s">
        <v>1681</v>
      </c>
      <c r="E96" s="533">
        <v>15674.9</v>
      </c>
      <c r="F96" s="533">
        <v>17686.3</v>
      </c>
      <c r="G96" s="533">
        <v>19745.7</v>
      </c>
    </row>
    <row r="97" spans="1:7" x14ac:dyDescent="0.45">
      <c r="A97" s="530" t="s">
        <v>1810</v>
      </c>
      <c r="B97" s="530" t="str">
        <f>LEFT(D97,2)</f>
        <v>86</v>
      </c>
      <c r="C97" s="530" t="s">
        <v>1682</v>
      </c>
      <c r="D97" s="532" t="s">
        <v>1683</v>
      </c>
      <c r="E97" s="533">
        <v>15727.7</v>
      </c>
      <c r="F97" s="533">
        <v>17756.599999999999</v>
      </c>
      <c r="G97" s="533">
        <v>19821.2</v>
      </c>
    </row>
    <row r="98" spans="1:7" x14ac:dyDescent="0.45">
      <c r="D98" s="532" t="s">
        <v>1786</v>
      </c>
      <c r="E98" s="534" t="s">
        <v>1782</v>
      </c>
      <c r="F98" s="534" t="s">
        <v>1782</v>
      </c>
      <c r="G98" s="534" t="s">
        <v>1782</v>
      </c>
    </row>
    <row r="99" spans="1:7" x14ac:dyDescent="0.45">
      <c r="A99" s="530" t="s">
        <v>1810</v>
      </c>
      <c r="B99" s="530" t="str">
        <f t="shared" ref="B99:B100" si="12">LEFT(D99,2)</f>
        <v>87</v>
      </c>
      <c r="C99" s="530" t="s">
        <v>1684</v>
      </c>
      <c r="D99" s="532" t="s">
        <v>1685</v>
      </c>
      <c r="E99" s="533">
        <v>10087.9</v>
      </c>
      <c r="F99" s="533">
        <v>12880</v>
      </c>
      <c r="G99" s="533">
        <v>14864</v>
      </c>
    </row>
    <row r="100" spans="1:7" x14ac:dyDescent="0.45">
      <c r="A100" s="530" t="s">
        <v>1810</v>
      </c>
      <c r="B100" s="530" t="str">
        <f t="shared" si="12"/>
        <v>88</v>
      </c>
      <c r="C100" s="530" t="s">
        <v>1686</v>
      </c>
      <c r="D100" s="532" t="s">
        <v>1687</v>
      </c>
      <c r="E100" s="533">
        <v>10826.6</v>
      </c>
      <c r="F100" s="533">
        <v>11831</v>
      </c>
      <c r="G100" s="533">
        <v>13739.7</v>
      </c>
    </row>
    <row r="101" spans="1:7" x14ac:dyDescent="0.45">
      <c r="D101" s="532" t="s">
        <v>1688</v>
      </c>
      <c r="E101" s="533">
        <v>10951.9</v>
      </c>
      <c r="F101" s="533">
        <v>12168.3</v>
      </c>
      <c r="G101" s="533">
        <v>14217.4</v>
      </c>
    </row>
    <row r="102" spans="1:7" x14ac:dyDescent="0.45">
      <c r="A102" s="530" t="s">
        <v>1811</v>
      </c>
      <c r="B102" s="530" t="str">
        <f t="shared" ref="B102:B105" si="13">LEFT(D102,2)</f>
        <v>90</v>
      </c>
      <c r="C102" s="530" t="s">
        <v>1689</v>
      </c>
      <c r="D102" s="532" t="s">
        <v>1690</v>
      </c>
      <c r="E102" s="533">
        <v>9724.2999999999993</v>
      </c>
      <c r="F102" s="533">
        <v>11372.3</v>
      </c>
      <c r="G102" s="533">
        <v>12582.1</v>
      </c>
    </row>
    <row r="103" spans="1:7" x14ac:dyDescent="0.45">
      <c r="A103" s="530" t="s">
        <v>1811</v>
      </c>
      <c r="B103" s="530" t="str">
        <f t="shared" si="13"/>
        <v>91</v>
      </c>
      <c r="C103" s="530" t="s">
        <v>1691</v>
      </c>
      <c r="D103" s="532" t="s">
        <v>1692</v>
      </c>
      <c r="E103" s="533">
        <v>10781.5</v>
      </c>
      <c r="F103" s="533">
        <v>12595.1</v>
      </c>
      <c r="G103" s="533">
        <v>15238.5</v>
      </c>
    </row>
    <row r="104" spans="1:7" x14ac:dyDescent="0.45">
      <c r="A104" s="530" t="s">
        <v>1811</v>
      </c>
      <c r="B104" s="530" t="str">
        <f t="shared" si="13"/>
        <v>92</v>
      </c>
      <c r="C104" s="530" t="s">
        <v>1693</v>
      </c>
      <c r="D104" s="532" t="s">
        <v>1694</v>
      </c>
      <c r="E104" s="533">
        <v>13217.1</v>
      </c>
      <c r="F104" s="533">
        <v>17311.599999999999</v>
      </c>
      <c r="G104" s="533">
        <v>21159.8</v>
      </c>
    </row>
    <row r="105" spans="1:7" x14ac:dyDescent="0.45">
      <c r="A105" s="530" t="s">
        <v>1811</v>
      </c>
      <c r="B105" s="530" t="str">
        <f t="shared" si="13"/>
        <v>93</v>
      </c>
      <c r="C105" s="530" t="s">
        <v>1695</v>
      </c>
      <c r="D105" s="532" t="s">
        <v>1696</v>
      </c>
      <c r="E105" s="533">
        <v>11860.5</v>
      </c>
      <c r="F105" s="533">
        <v>11682.1</v>
      </c>
      <c r="G105" s="533">
        <v>14204.7</v>
      </c>
    </row>
    <row r="106" spans="1:7" x14ac:dyDescent="0.45">
      <c r="D106" s="532" t="s">
        <v>1697</v>
      </c>
      <c r="E106" s="533">
        <v>15341.5</v>
      </c>
      <c r="F106" s="533">
        <v>17156.599999999999</v>
      </c>
      <c r="G106" s="533">
        <v>18295.099999999999</v>
      </c>
    </row>
    <row r="107" spans="1:7" x14ac:dyDescent="0.45">
      <c r="A107" s="530" t="s">
        <v>1812</v>
      </c>
      <c r="B107" s="530" t="str">
        <f t="shared" ref="B107:B109" si="14">LEFT(D107,2)</f>
        <v>94</v>
      </c>
      <c r="C107" s="530" t="s">
        <v>1698</v>
      </c>
      <c r="D107" s="532" t="s">
        <v>1699</v>
      </c>
      <c r="E107" s="533">
        <v>19669.900000000001</v>
      </c>
      <c r="F107" s="533">
        <v>21879</v>
      </c>
      <c r="G107" s="533">
        <v>24004</v>
      </c>
    </row>
    <row r="108" spans="1:7" x14ac:dyDescent="0.45">
      <c r="A108" s="530" t="s">
        <v>1812</v>
      </c>
      <c r="B108" s="530" t="str">
        <f t="shared" si="14"/>
        <v>95</v>
      </c>
      <c r="C108" s="530" t="s">
        <v>1700</v>
      </c>
      <c r="D108" s="532" t="s">
        <v>1701</v>
      </c>
      <c r="E108" s="533">
        <v>9391.7999999999993</v>
      </c>
      <c r="F108" s="533">
        <v>10447.4</v>
      </c>
      <c r="G108" s="533">
        <v>11662</v>
      </c>
    </row>
    <row r="109" spans="1:7" x14ac:dyDescent="0.45">
      <c r="A109" s="530" t="s">
        <v>1812</v>
      </c>
      <c r="B109" s="530" t="str">
        <f t="shared" si="14"/>
        <v>96</v>
      </c>
      <c r="C109" s="530" t="s">
        <v>1702</v>
      </c>
      <c r="D109" s="532" t="s">
        <v>1703</v>
      </c>
      <c r="E109" s="533">
        <v>7220.7</v>
      </c>
      <c r="F109" s="533">
        <v>8647.2000000000007</v>
      </c>
      <c r="G109" s="533">
        <v>9768.2000000000007</v>
      </c>
    </row>
    <row r="111" spans="1:7" x14ac:dyDescent="0.45">
      <c r="D111" s="530" t="s">
        <v>1813</v>
      </c>
    </row>
    <row r="114" spans="4:4" x14ac:dyDescent="0.45">
      <c r="D114" s="530" t="s">
        <v>1814</v>
      </c>
    </row>
    <row r="115" spans="4:4" x14ac:dyDescent="0.45">
      <c r="D115" s="530" t="s">
        <v>1815</v>
      </c>
    </row>
    <row r="117" spans="4:4" x14ac:dyDescent="0.45">
      <c r="D117" s="530" t="s">
        <v>1816</v>
      </c>
    </row>
    <row r="118" spans="4:4" x14ac:dyDescent="0.45">
      <c r="D118" s="530" t="s">
        <v>1817</v>
      </c>
    </row>
    <row r="119" spans="4:4" x14ac:dyDescent="0.45">
      <c r="D119" s="530" t="s">
        <v>1818</v>
      </c>
    </row>
    <row r="121" spans="4:4" x14ac:dyDescent="0.45">
      <c r="D121" s="530" t="s">
        <v>1819</v>
      </c>
    </row>
    <row r="123" spans="4:4" x14ac:dyDescent="0.45">
      <c r="D123" s="530" t="s">
        <v>1820</v>
      </c>
    </row>
    <row r="124" spans="4:4" x14ac:dyDescent="0.45">
      <c r="D124" s="530" t="s">
        <v>1821</v>
      </c>
    </row>
    <row r="134" spans="4:4" x14ac:dyDescent="0.45">
      <c r="D134" s="530" t="s">
        <v>1822</v>
      </c>
    </row>
    <row r="135" spans="4:4" x14ac:dyDescent="0.45">
      <c r="D135" s="530" t="s">
        <v>1823</v>
      </c>
    </row>
  </sheetData>
  <autoFilter ref="A6:G131" xr:uid="{00000000-0001-0000-0000-000000000000}"/>
  <pageMargins left="0.75" right="0.75" top="0.75" bottom="0.5" header="0.5" footer="0.75"/>
  <pageSetup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I1LjAyLjIwMjUgMTM6MjU6NTg8L0RhdGVUaW1lPjxMYWJlbFN0cmluZz5QdWJsaWM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Props1.xml><?xml version="1.0" encoding="utf-8"?>
<ds:datastoreItem xmlns:ds="http://schemas.openxmlformats.org/officeDocument/2006/customXml" ds:itemID="{E59EA4D9-AE83-4E6F-8007-B06CE9C71CC1}">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647A960A-29F6-4DED-9041-FB8C5641B80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Situatii finan.-prescurtate</vt:lpstr>
      <vt:lpstr>Indicatori-prescurtate</vt:lpstr>
      <vt:lpstr>Situatii finan.-simple+complete</vt:lpstr>
      <vt:lpstr>Indicatori - simple+complete</vt:lpstr>
      <vt:lpstr>Articole de investiții</vt:lpstr>
      <vt:lpstr>Prognoza veniturilor</vt:lpstr>
      <vt:lpstr>Prognoza indicatori economici</vt:lpstr>
      <vt:lpstr>Fisa de verificare achiziții</vt:lpstr>
      <vt:lpstr>sal014900</vt:lpstr>
      <vt:lpstr>Sheet1</vt:lpstr>
      <vt:lpstr>'Articole de investiții'!Print_Area</vt:lpstr>
      <vt:lpstr>'Prognoza veniturilor'!Print_Area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Nina POTÎNGA</cp:lastModifiedBy>
  <cp:lastPrinted>2025-10-02T06:02:21Z</cp:lastPrinted>
  <dcterms:created xsi:type="dcterms:W3CDTF">2022-06-08T12:47:04Z</dcterms:created>
  <dcterms:modified xsi:type="dcterms:W3CDTF">2026-03-20T14:05:48Z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7390e0b1-af57-4ce9-b0d9-f0c0fb8a5f20</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{E59EA4D9-AE83-4E6F-8007-B06CE9C71CC1}</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